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eLibro"/>
  <bookViews>
    <workbookView xWindow="0" yWindow="1635" windowWidth="11730" windowHeight="6240" activeTab="1"/>
  </bookViews>
  <sheets>
    <sheet name="Autores" sheetId="1" r:id="rId1"/>
    <sheet name="Dosis adulto MN" sheetId="2" r:id="rId2"/>
    <sheet name="Radiofármacos" sheetId="3" state="hidden" r:id="rId3"/>
    <sheet name="DatosMN A" sheetId="4" state="hidden" r:id="rId4"/>
    <sheet name="DatosMN 15" sheetId="5" state="hidden" r:id="rId5"/>
    <sheet name="DatosMN 10" sheetId="6" state="hidden" r:id="rId6"/>
    <sheet name="DatosMN 5" sheetId="7" state="hidden" r:id="rId7"/>
    <sheet name="DatosMN 1" sheetId="8" state="hidden" r:id="rId8"/>
    <sheet name="Apoyo" sheetId="9" state="hidden" r:id="rId9"/>
  </sheets>
  <definedNames/>
  <calcPr fullCalcOnLoad="1"/>
</workbook>
</file>

<file path=xl/comments2.xml><?xml version="1.0" encoding="utf-8"?>
<comments xmlns="http://schemas.openxmlformats.org/spreadsheetml/2006/main">
  <authors>
    <author>fisica1</author>
  </authors>
  <commentList>
    <comment ref="B4" authorId="0">
      <text>
        <r>
          <rPr>
            <b/>
            <sz val="8"/>
            <rFont val="Tahoma"/>
            <family val="0"/>
          </rPr>
          <t xml:space="preserve">Realizado por: 
Pedro Ruiz Manzano y Mª Angeles Rivas Ballarin. 
Hospital Clínico Universitario "Lozano Blesa".
 C/ San Juan Bosco 15. 50009 Zaragoza.
Tel: 976556400 Ext. 2846.
 E.mail: fpro-pr@hcu-lblesa.es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*****</author>
  </authors>
  <commentList>
    <comment ref="E21" authorId="0">
      <text>
        <r>
          <rPr>
            <b/>
            <sz val="8"/>
            <rFont val="Tahoma"/>
            <family val="0"/>
          </rPr>
          <t>indicador de isotopo</t>
        </r>
      </text>
    </comment>
    <comment ref="F21" authorId="0">
      <text>
        <r>
          <rPr>
            <b/>
            <sz val="8"/>
            <rFont val="Tahoma"/>
            <family val="0"/>
          </rPr>
          <t>Indicador de farmaco</t>
        </r>
      </text>
    </comment>
    <comment ref="G21" authorId="0">
      <text>
        <r>
          <rPr>
            <b/>
            <sz val="8"/>
            <rFont val="Tahoma"/>
            <family val="0"/>
          </rPr>
          <t>Indicador de grupo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indicador total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Fpro4</author>
  </authors>
  <commentList>
    <comment ref="BZ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5.xml><?xml version="1.0" encoding="utf-8"?>
<comments xmlns="http://schemas.openxmlformats.org/spreadsheetml/2006/main">
  <authors>
    <author>Fpro4</author>
  </authors>
  <commentList>
    <comment ref="BZ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6.xml><?xml version="1.0" encoding="utf-8"?>
<comments xmlns="http://schemas.openxmlformats.org/spreadsheetml/2006/main">
  <authors>
    <author>Fpro4</author>
  </authors>
  <commentList>
    <comment ref="BZ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7.xml><?xml version="1.0" encoding="utf-8"?>
<comments xmlns="http://schemas.openxmlformats.org/spreadsheetml/2006/main">
  <authors>
    <author>Fpro4</author>
  </authors>
  <commentList>
    <comment ref="BZ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8.xml><?xml version="1.0" encoding="utf-8"?>
<comments xmlns="http://schemas.openxmlformats.org/spreadsheetml/2006/main">
  <authors>
    <author>Fpro4</author>
  </authors>
  <commentList>
    <comment ref="BZ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9.xml><?xml version="1.0" encoding="utf-8"?>
<comments xmlns="http://schemas.openxmlformats.org/spreadsheetml/2006/main">
  <authors>
    <author>Fpro4</author>
  </authors>
  <commentList>
    <comment ref="BR33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sharedStrings.xml><?xml version="1.0" encoding="utf-8"?>
<sst xmlns="http://schemas.openxmlformats.org/spreadsheetml/2006/main" count="481" uniqueCount="254">
  <si>
    <t>Organo</t>
  </si>
  <si>
    <t>Dosis (mGy)</t>
  </si>
  <si>
    <t>Pesos ICRP60</t>
  </si>
  <si>
    <t>Glándulas Suprarenales</t>
  </si>
  <si>
    <t>Vejiga</t>
  </si>
  <si>
    <t>Superficies Oseas</t>
  </si>
  <si>
    <t>Cerebro</t>
  </si>
  <si>
    <t>Mama</t>
  </si>
  <si>
    <t>Estómago</t>
  </si>
  <si>
    <t>Intentino Delgado</t>
  </si>
  <si>
    <t>Corazón</t>
  </si>
  <si>
    <t>Tc-99m DMSA</t>
  </si>
  <si>
    <t>Riñones</t>
  </si>
  <si>
    <t>Hígado</t>
  </si>
  <si>
    <t>Pulmones</t>
  </si>
  <si>
    <t>Tc-99m DTPA Intrathecal lumbar</t>
  </si>
  <si>
    <t>Ovarios</t>
  </si>
  <si>
    <t>Pancreas</t>
  </si>
  <si>
    <t>Glándulas Salivares</t>
  </si>
  <si>
    <t>Bazo</t>
  </si>
  <si>
    <t>Testículos</t>
  </si>
  <si>
    <t>Tiroides</t>
  </si>
  <si>
    <t>Utero</t>
  </si>
  <si>
    <t>Médula Espinal</t>
  </si>
  <si>
    <t>Vesícula Biliar</t>
  </si>
  <si>
    <t>Esófago</t>
  </si>
  <si>
    <t>Piel</t>
  </si>
  <si>
    <t>Músculo</t>
  </si>
  <si>
    <t>Tc-99m Aerosoles rápidos</t>
  </si>
  <si>
    <t>Timo</t>
  </si>
  <si>
    <t>media del resto icrp 60</t>
  </si>
  <si>
    <t>Tc-99m Aerosoles lentos</t>
  </si>
  <si>
    <t>Otros Organos</t>
  </si>
  <si>
    <t>Dosis Efectiva (mSv):</t>
  </si>
  <si>
    <t>Tc-99m Tetrofosmina (reposo)</t>
  </si>
  <si>
    <t>I-123 MIBG</t>
  </si>
  <si>
    <t>I-131 MIBG</t>
  </si>
  <si>
    <t>Tc-99m HM-PAO</t>
  </si>
  <si>
    <t>Indice radiofármaco utilizado</t>
  </si>
  <si>
    <t>Nombre y apellidos del paciente :</t>
  </si>
  <si>
    <t>Fecha de administración :</t>
  </si>
  <si>
    <t>Actividad Administrada :</t>
  </si>
  <si>
    <t>mCi</t>
  </si>
  <si>
    <t>MBq</t>
  </si>
  <si>
    <t>Unidades</t>
  </si>
  <si>
    <t>mGy/MBq</t>
  </si>
  <si>
    <t>Valores del indice</t>
  </si>
  <si>
    <t>Dosis mGy con MBq</t>
  </si>
  <si>
    <t>Dosis mGy con mCi</t>
  </si>
  <si>
    <t>Colon</t>
  </si>
  <si>
    <t>Se-75 SeHCAT</t>
  </si>
  <si>
    <t>Tc-99m Pertechnegas</t>
  </si>
  <si>
    <t>Cr-51 EDTA</t>
  </si>
  <si>
    <t>Cr-51 Plaquetas</t>
  </si>
  <si>
    <t>I-123 Hippuran</t>
  </si>
  <si>
    <t>I-131 Hippuran</t>
  </si>
  <si>
    <t>I-131 MAA</t>
  </si>
  <si>
    <t>Fe-59 Ión Ferroquinética Intravenoso</t>
  </si>
  <si>
    <t>Fe-59 Ión Ferroquinética oral</t>
  </si>
  <si>
    <t>Intestino Grueso superior</t>
  </si>
  <si>
    <t>Intestino Grueso inferior</t>
  </si>
  <si>
    <t>Intestino Grueso Sup.</t>
  </si>
  <si>
    <t>Intestino Grueso Inf.</t>
  </si>
  <si>
    <t>Cr-51 RBC Eritrocitos</t>
  </si>
  <si>
    <t>Médula Osea Roja</t>
  </si>
  <si>
    <t>Tc-99m MAG 3 F.Renal anormal</t>
  </si>
  <si>
    <t>Tc-99m MAG 3 F. Renal normal</t>
  </si>
  <si>
    <t>Tc-99m Marc. no absorbibles Fluid.</t>
  </si>
  <si>
    <t>Tc-99m Marc. no absorbibles Solid.</t>
  </si>
  <si>
    <t>Xe-133 Gas resp. 5 min</t>
  </si>
  <si>
    <t>Xe-133 Gas resp. 10 min</t>
  </si>
  <si>
    <t xml:space="preserve">Tc-99m MAG 3 Bloq.Renal </t>
  </si>
  <si>
    <t>I-125 Iotalamato Normal</t>
  </si>
  <si>
    <t>I-125 Iotalamato Anormal</t>
  </si>
  <si>
    <t>Xe-133 Gas (inyección o 1 inhalación)</t>
  </si>
  <si>
    <t>P-32 Fosfatos</t>
  </si>
  <si>
    <t>Ga-67 Citrato de Galio</t>
  </si>
  <si>
    <t xml:space="preserve">Sr-89 </t>
  </si>
  <si>
    <t>Tc-99m Albumina (HSA)</t>
  </si>
  <si>
    <t>Tc-99m Coloides grandes</t>
  </si>
  <si>
    <t>Tc-99m Coloides  G. (intermedia)</t>
  </si>
  <si>
    <t>Tc-99m Coloides G. (avanzada)</t>
  </si>
  <si>
    <t>Tc-99m Coloides pequeños</t>
  </si>
  <si>
    <t>Tc-99m Coloides  P. (intermedia)</t>
  </si>
  <si>
    <t>Tc-99m Coloides P. (avanzada)</t>
  </si>
  <si>
    <t>Tc-99m Pertecnetato (bloqueado)</t>
  </si>
  <si>
    <t xml:space="preserve">Tc-99m Pertecnetato Oral </t>
  </si>
  <si>
    <t>Tc-99m  IDA</t>
  </si>
  <si>
    <t>Tc-99m IDA (Enfer. Higado)</t>
  </si>
  <si>
    <t>Tc-99m IDA (Coleocistitis)</t>
  </si>
  <si>
    <t>Tc-99m IDA (Oclusión biliar)</t>
  </si>
  <si>
    <t>Tc-99m Eritrocitos</t>
  </si>
  <si>
    <t>Tc-99m Eritrocitos Desnaturalizados</t>
  </si>
  <si>
    <t>Tc-99m Fosfatos / Fosfonatos</t>
  </si>
  <si>
    <t>Tc-99m Fosfatos fun. renal anormal.</t>
  </si>
  <si>
    <t>Tc-99m Macroa. Albumina</t>
  </si>
  <si>
    <t>Tc-99m  Microesferas Albumina</t>
  </si>
  <si>
    <t>Tc-99m Plaquetas (trombocitos)</t>
  </si>
  <si>
    <t>Tc-99m Leucocitos</t>
  </si>
  <si>
    <t>Tc-99m MIBI (reposo)</t>
  </si>
  <si>
    <t>Tc-99m MIBI (esfuerzo)</t>
  </si>
  <si>
    <t>Tc-99m Tetrofosmina (esfuerzo)</t>
  </si>
  <si>
    <t>In-111Plaquetas (trombocitos)</t>
  </si>
  <si>
    <t>In-111 Leucocitos</t>
  </si>
  <si>
    <t>In-111 DTPA Intratecal Lumbar</t>
  </si>
  <si>
    <t>In-111 DTPA Intratecal Cisternal</t>
  </si>
  <si>
    <t>In-111 Octreotridos</t>
  </si>
  <si>
    <t>I-123 Ioduro capt. 0%</t>
  </si>
  <si>
    <t>I-123 Ioduro capt. 5%</t>
  </si>
  <si>
    <t>I-123 Ioduro capt. 15%</t>
  </si>
  <si>
    <t>I-123 Ioduro capt. 25%</t>
  </si>
  <si>
    <t>I-123 Ioduro capt. 35%</t>
  </si>
  <si>
    <t>I-123 Ioduro capt. 45%</t>
  </si>
  <si>
    <t>I-123 Ioduro capt. 55%</t>
  </si>
  <si>
    <t>I-131 Ioduro capt. 0%</t>
  </si>
  <si>
    <t>I-131 Ioduro capt. 5%</t>
  </si>
  <si>
    <t>I-131 Ioduro capt. 15%</t>
  </si>
  <si>
    <t>I-131 Ioduro capt. 25%</t>
  </si>
  <si>
    <t>I-131 Ioduro capt. 35%</t>
  </si>
  <si>
    <t>I-131 Ioduro capt. 45%</t>
  </si>
  <si>
    <t>I-131 Ioduro capt. 55%</t>
  </si>
  <si>
    <t>I-131 Iodometil-19norcolesterol</t>
  </si>
  <si>
    <t>Tl-201</t>
  </si>
  <si>
    <t>P-32</t>
  </si>
  <si>
    <t>Cr-51</t>
  </si>
  <si>
    <t>Fe-59</t>
  </si>
  <si>
    <t>Ga-67</t>
  </si>
  <si>
    <t>Se-75</t>
  </si>
  <si>
    <t>Tc-99m</t>
  </si>
  <si>
    <t>In-111</t>
  </si>
  <si>
    <t>I-123</t>
  </si>
  <si>
    <t>I-125</t>
  </si>
  <si>
    <t>I-131</t>
  </si>
  <si>
    <t>Xe-133</t>
  </si>
  <si>
    <t>Fosfatos</t>
  </si>
  <si>
    <t>EDTA</t>
  </si>
  <si>
    <t>Plaquetas</t>
  </si>
  <si>
    <t>RBC Eritrocitos</t>
  </si>
  <si>
    <t>Ión Ferroquinética Intravenoso</t>
  </si>
  <si>
    <t>Ión Ferroquinética oral</t>
  </si>
  <si>
    <t>Citrato de Galio</t>
  </si>
  <si>
    <t>SeHCAT</t>
  </si>
  <si>
    <t>Estroncio</t>
  </si>
  <si>
    <t>Pertechnegas</t>
  </si>
  <si>
    <t>Albumina (HSA)</t>
  </si>
  <si>
    <t>Coloides grandes</t>
  </si>
  <si>
    <t>Coloides  G. (intermedia)</t>
  </si>
  <si>
    <t>Coloides G. (avanzada)</t>
  </si>
  <si>
    <t>Coloides pequeños</t>
  </si>
  <si>
    <t>Coloides  P. (intermedia)</t>
  </si>
  <si>
    <t>Coloides P. (avanzada)</t>
  </si>
  <si>
    <t>DMSA</t>
  </si>
  <si>
    <t>Pertecnetato</t>
  </si>
  <si>
    <t>Pertecnetato (bloqueado)</t>
  </si>
  <si>
    <t xml:space="preserve">Pertecnetato Oral </t>
  </si>
  <si>
    <t>IDA</t>
  </si>
  <si>
    <t>IDA (Enfer. Higado)</t>
  </si>
  <si>
    <t>IDA (Coleocistitis)</t>
  </si>
  <si>
    <t>IDA (Oclusión biliar)</t>
  </si>
  <si>
    <t>Eritrocitos</t>
  </si>
  <si>
    <t>Eritrocitos Desnaturalizados</t>
  </si>
  <si>
    <t>Fosfatos / Fosfonatos</t>
  </si>
  <si>
    <t>Fosfatos fun. renal anormal.</t>
  </si>
  <si>
    <t>Aerosoles rápidos</t>
  </si>
  <si>
    <t>Aerosoles lentos</t>
  </si>
  <si>
    <t>Macroa. Albumina</t>
  </si>
  <si>
    <t>Microesferas Albumina</t>
  </si>
  <si>
    <t>Plaquetas (trombocitos)</t>
  </si>
  <si>
    <t>Leucocitos</t>
  </si>
  <si>
    <t>MIBI (reposo)</t>
  </si>
  <si>
    <t>MIBI (esfuerzo)</t>
  </si>
  <si>
    <t>Tetrofosmina (esfuerzo)</t>
  </si>
  <si>
    <t>Tetrofosmina (reposo)</t>
  </si>
  <si>
    <t>Marc. no absorbibles Fluid.</t>
  </si>
  <si>
    <t>Marc. no absorbibles Solid.</t>
  </si>
  <si>
    <t>HM-PAO</t>
  </si>
  <si>
    <t>MAG 3 F. Renal normal</t>
  </si>
  <si>
    <t>MAG 3 F.Renal anormal</t>
  </si>
  <si>
    <t xml:space="preserve">MAG 3 Bloq.Renal </t>
  </si>
  <si>
    <t>DTPA Intratecal Lumbar</t>
  </si>
  <si>
    <t>DTPA Intratecal Cisternal</t>
  </si>
  <si>
    <t>Octreotridos</t>
  </si>
  <si>
    <t>Ioduro capt. 0%</t>
  </si>
  <si>
    <t>Ioduro capt. 5%</t>
  </si>
  <si>
    <t>Ioduro capt. 15%</t>
  </si>
  <si>
    <t>Ioduro capt. 25%</t>
  </si>
  <si>
    <t>Ioduro capt. 35%</t>
  </si>
  <si>
    <t>Ioduro capt. 45%</t>
  </si>
  <si>
    <t>Ioduro capt. 55%</t>
  </si>
  <si>
    <t>MIBG</t>
  </si>
  <si>
    <t>Hippuran</t>
  </si>
  <si>
    <t>Iotalamato Normal</t>
  </si>
  <si>
    <t>Iotalamato Anormal</t>
  </si>
  <si>
    <t>Iodometil-19norcolesterol</t>
  </si>
  <si>
    <t>MAA</t>
  </si>
  <si>
    <t>Gas (inyección o 1 inhalación)</t>
  </si>
  <si>
    <t>Gas resp. 5 min</t>
  </si>
  <si>
    <t>Gas resp. 10 min</t>
  </si>
  <si>
    <t>Talio</t>
  </si>
  <si>
    <t>Isótopo :</t>
  </si>
  <si>
    <t>Fármaco :</t>
  </si>
  <si>
    <t>*</t>
  </si>
  <si>
    <t>Suma</t>
  </si>
  <si>
    <t>Tc-99m Technegas (Act. Inhalada)</t>
  </si>
  <si>
    <t>Technegas (Act. Inhalada)</t>
  </si>
  <si>
    <t>Adulto</t>
  </si>
  <si>
    <t>15 años</t>
  </si>
  <si>
    <t>10 años</t>
  </si>
  <si>
    <t>1 años</t>
  </si>
  <si>
    <t>Edad :</t>
  </si>
  <si>
    <t>Indice edad</t>
  </si>
  <si>
    <t>Edad</t>
  </si>
  <si>
    <t>5 años</t>
  </si>
  <si>
    <t>Glándulas Suprarrenales</t>
  </si>
  <si>
    <t>Páncreas</t>
  </si>
  <si>
    <t>Intestino Delgado</t>
  </si>
  <si>
    <t>C-11</t>
  </si>
  <si>
    <t>N-13</t>
  </si>
  <si>
    <t>O-15</t>
  </si>
  <si>
    <t>F-18</t>
  </si>
  <si>
    <t>Co-57</t>
  </si>
  <si>
    <t>Rb-82</t>
  </si>
  <si>
    <t>Ión PET</t>
  </si>
  <si>
    <t>Metionina</t>
  </si>
  <si>
    <t>Ammonina</t>
  </si>
  <si>
    <t>Agua</t>
  </si>
  <si>
    <t>FDG</t>
  </si>
  <si>
    <t>Vit. B12</t>
  </si>
  <si>
    <t>DTPA I. lumbar</t>
  </si>
  <si>
    <t>Albumina (I lumbar)</t>
  </si>
  <si>
    <t>Albumina (I cisternal)</t>
  </si>
  <si>
    <t>C-11 Metionina</t>
  </si>
  <si>
    <t>N-13 Ammonina</t>
  </si>
  <si>
    <t>O-15 Agua</t>
  </si>
  <si>
    <t>F-18 FDG</t>
  </si>
  <si>
    <t>Co-57 Vit B12</t>
  </si>
  <si>
    <t>Rb-82 Ión PET</t>
  </si>
  <si>
    <t>Tc-99m Albumina (I. cisternal)</t>
  </si>
  <si>
    <t>Tc-99m Albumina (I lumbar)</t>
  </si>
  <si>
    <t>Estimación de dosis a pacientes en Medicina Nuclear diagnóstica</t>
  </si>
  <si>
    <t>Datos procedentes de las publicaciones Radiation Dose to Patients from Radiopharmaceuticals. ICRP 53. ICRP 62. ICRP 80.</t>
  </si>
  <si>
    <t>Tc-99m Pertecnectato</t>
  </si>
  <si>
    <t>Tc-99m DTPA f.renal normal</t>
  </si>
  <si>
    <t>Tc-99m DTPA f.renal anormal</t>
  </si>
  <si>
    <t>Tc-99m DTPA Intrathecal cisternal</t>
  </si>
  <si>
    <t>DTPA f.renal normal</t>
  </si>
  <si>
    <t>DTPA f.renal anormal</t>
  </si>
  <si>
    <t>DTPA I. cisternal</t>
  </si>
  <si>
    <t xml:space="preserve">Autores: </t>
  </si>
  <si>
    <t>Pedro Ruiz Manzano y Mª Angeles Rivas  Ballarín</t>
  </si>
  <si>
    <t>Hospital Clínico Universitario "Lozano Blesa"</t>
  </si>
  <si>
    <t>Avda San Juan Bosco 15. 50009-Zaragoza</t>
  </si>
  <si>
    <t>pruizm@salud.aragon.es</t>
  </si>
  <si>
    <t>mrivasb@salud.aragon.es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</si>
</sst>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0.0000"/>
    <numFmt numFmtId="174" formatCode="0.000"/>
    <numFmt numFmtId="175" formatCode="0.E+00"/>
    <numFmt numFmtId="176" formatCode="0.0.E+00"/>
    <numFmt numFmtId="177" formatCode="0.00.E+00"/>
    <numFmt numFmtId="178" formatCode="00000"/>
    <numFmt numFmtId="179" formatCode="0.0000000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0"/>
      <color indexed="53"/>
      <name val="Times New Roman"/>
      <family val="1"/>
    </font>
    <font>
      <b/>
      <sz val="8"/>
      <name val="Tahoma"/>
      <family val="0"/>
    </font>
    <font>
      <sz val="12"/>
      <color indexed="12"/>
      <name val="Times New Roman"/>
      <family val="1"/>
    </font>
    <font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2"/>
      <name val="Times New Roman"/>
      <family val="0"/>
    </font>
    <font>
      <u val="single"/>
      <sz val="12"/>
      <color indexed="12"/>
      <name val="Times New Roman"/>
      <family val="0"/>
    </font>
    <font>
      <sz val="10"/>
      <color indexed="48"/>
      <name val="Times New Roman"/>
      <family val="1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2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Border="1" applyAlignment="1" applyProtection="1">
      <alignment horizont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11" fillId="0" borderId="0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>
      <alignment horizontal="center"/>
      <protection/>
    </xf>
    <xf numFmtId="11" fontId="4" fillId="0" borderId="0" xfId="0" applyNumberFormat="1" applyFont="1" applyBorder="1" applyAlignment="1" applyProtection="1">
      <alignment horizontal="center"/>
      <protection locked="0"/>
    </xf>
    <xf numFmtId="11" fontId="4" fillId="0" borderId="0" xfId="0" applyNumberFormat="1" applyFont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/>
      <protection locked="0"/>
    </xf>
    <xf numFmtId="11" fontId="4" fillId="0" borderId="0" xfId="0" applyNumberFormat="1" applyFont="1" applyAlignment="1">
      <alignment horizontal="center"/>
    </xf>
    <xf numFmtId="11" fontId="4" fillId="0" borderId="0" xfId="0" applyNumberFormat="1" applyFont="1" applyBorder="1" applyAlignment="1" applyProtection="1">
      <alignment horizontal="center"/>
      <protection/>
    </xf>
    <xf numFmtId="11" fontId="4" fillId="0" borderId="0" xfId="0" applyNumberFormat="1" applyFont="1" applyAlignment="1">
      <alignment/>
    </xf>
    <xf numFmtId="11" fontId="4" fillId="0" borderId="0" xfId="0" applyNumberFormat="1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/>
      <protection/>
    </xf>
    <xf numFmtId="11" fontId="4" fillId="0" borderId="0" xfId="0" applyNumberFormat="1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Fill="1" applyAlignment="1">
      <alignment/>
    </xf>
    <xf numFmtId="11" fontId="12" fillId="0" borderId="0" xfId="0" applyNumberFormat="1" applyFont="1" applyFill="1" applyBorder="1" applyAlignment="1">
      <alignment/>
    </xf>
    <xf numFmtId="11" fontId="12" fillId="0" borderId="0" xfId="0" applyNumberFormat="1" applyFont="1" applyFill="1" applyBorder="1" applyAlignment="1" applyProtection="1">
      <alignment/>
      <protection locked="0"/>
    </xf>
    <xf numFmtId="11" fontId="12" fillId="0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6" fillId="3" borderId="0" xfId="15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15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4" fontId="4" fillId="2" borderId="5" xfId="0" applyNumberFormat="1" applyFont="1" applyFill="1" applyBorder="1" applyAlignment="1" applyProtection="1">
      <alignment horizontal="center"/>
      <protection locked="0"/>
    </xf>
    <xf numFmtId="14" fontId="4" fillId="2" borderId="6" xfId="0" applyNumberFormat="1" applyFont="1" applyFill="1" applyBorder="1" applyAlignment="1" applyProtection="1">
      <alignment horizontal="center"/>
      <protection locked="0"/>
    </xf>
    <xf numFmtId="14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left"/>
    </xf>
    <xf numFmtId="2" fontId="4" fillId="0" borderId="8" xfId="0" applyNumberFormat="1" applyFont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left"/>
      <protection/>
    </xf>
    <xf numFmtId="0" fontId="6" fillId="4" borderId="3" xfId="0" applyFont="1" applyFill="1" applyBorder="1" applyAlignment="1" applyProtection="1">
      <alignment horizontal="left"/>
      <protection/>
    </xf>
    <xf numFmtId="0" fontId="6" fillId="4" borderId="4" xfId="0" applyFont="1" applyFill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2" fontId="8" fillId="4" borderId="2" xfId="0" applyNumberFormat="1" applyFont="1" applyFill="1" applyBorder="1" applyAlignment="1" applyProtection="1">
      <alignment horizontal="center"/>
      <protection hidden="1"/>
    </xf>
    <xf numFmtId="2" fontId="8" fillId="4" borderId="4" xfId="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ivasb@salud.aragon.es" TargetMode="External" /><Relationship Id="rId2" Type="http://schemas.openxmlformats.org/officeDocument/2006/relationships/hyperlink" Target="mailto:pruizm@salud.aragon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showRowColHeaders="0" workbookViewId="0" topLeftCell="A1">
      <selection activeCell="D8" sqref="D8"/>
    </sheetView>
  </sheetViews>
  <sheetFormatPr defaultColWidth="11.00390625" defaultRowHeight="12.75"/>
  <cols>
    <col min="1" max="1" width="4.125" style="0" customWidth="1"/>
    <col min="2" max="2" width="4.875" style="0" customWidth="1"/>
    <col min="3" max="3" width="9.625" style="0" customWidth="1"/>
    <col min="4" max="4" width="3.875" style="0" customWidth="1"/>
    <col min="5" max="5" width="3.00390625" style="0" customWidth="1"/>
    <col min="6" max="6" width="7.75390625" style="0" customWidth="1"/>
    <col min="7" max="7" width="4.625" style="0" customWidth="1"/>
    <col min="8" max="8" width="7.00390625" style="0" customWidth="1"/>
    <col min="9" max="9" width="9.375" style="0" customWidth="1"/>
    <col min="13" max="13" width="6.25390625" style="0" customWidth="1"/>
    <col min="14" max="14" width="2.875" style="0" customWidth="1"/>
  </cols>
  <sheetData>
    <row r="1" ht="13.5" thickBot="1"/>
    <row r="2" spans="2:13" ht="16.5" thickBot="1">
      <c r="B2" s="55" t="s">
        <v>239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2:13" ht="12.75">
      <c r="B3" s="58" t="s">
        <v>240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3:13" ht="12.75">
      <c r="C5" s="52"/>
      <c r="D5" s="52"/>
      <c r="E5" s="52"/>
      <c r="F5" s="52"/>
      <c r="G5" s="52"/>
      <c r="H5" s="52"/>
      <c r="I5" s="51"/>
      <c r="J5" s="51"/>
      <c r="K5" s="51"/>
      <c r="L5" s="51"/>
      <c r="M5" s="51"/>
    </row>
    <row r="6" spans="3:13" ht="19.5">
      <c r="C6" s="49" t="s">
        <v>248</v>
      </c>
      <c r="D6" s="48" t="s">
        <v>249</v>
      </c>
      <c r="E6" s="48"/>
      <c r="F6" s="48"/>
      <c r="G6" s="48"/>
      <c r="H6" s="53"/>
      <c r="I6" s="51"/>
      <c r="J6" s="51"/>
      <c r="K6" s="51"/>
      <c r="L6" s="51"/>
      <c r="M6" s="51"/>
    </row>
    <row r="7" spans="3:13" ht="19.5">
      <c r="C7" s="49"/>
      <c r="D7" s="49" t="s">
        <v>250</v>
      </c>
      <c r="E7" s="49"/>
      <c r="F7" s="49"/>
      <c r="G7" s="49"/>
      <c r="H7" s="54"/>
      <c r="I7" s="51"/>
      <c r="J7" s="51"/>
      <c r="K7" s="51"/>
      <c r="L7" s="51"/>
      <c r="M7" s="51"/>
    </row>
    <row r="8" spans="3:13" ht="19.5">
      <c r="C8" s="49"/>
      <c r="D8" s="49" t="s">
        <v>251</v>
      </c>
      <c r="E8" s="49"/>
      <c r="F8" s="49"/>
      <c r="G8" s="49"/>
      <c r="H8" s="54"/>
      <c r="I8" s="51"/>
      <c r="J8" s="51"/>
      <c r="K8" s="51"/>
      <c r="L8" s="51"/>
      <c r="M8" s="51"/>
    </row>
    <row r="9" spans="3:13" ht="19.5">
      <c r="C9" s="49"/>
      <c r="D9" s="50" t="s">
        <v>252</v>
      </c>
      <c r="E9" s="49"/>
      <c r="F9" s="49"/>
      <c r="G9" s="49"/>
      <c r="H9" s="54"/>
      <c r="I9" s="51"/>
      <c r="J9" s="51"/>
      <c r="K9" s="51"/>
      <c r="L9" s="51"/>
      <c r="M9" s="51"/>
    </row>
    <row r="10" spans="3:13" ht="19.5">
      <c r="C10" s="52"/>
      <c r="D10" s="50" t="s">
        <v>253</v>
      </c>
      <c r="E10" s="49"/>
      <c r="F10" s="52"/>
      <c r="G10" s="52"/>
      <c r="H10" s="52"/>
      <c r="I10" s="51"/>
      <c r="J10" s="51"/>
      <c r="K10" s="51"/>
      <c r="L10" s="51"/>
      <c r="M10" s="51"/>
    </row>
  </sheetData>
  <sheetProtection password="CC3B" sheet="1" objects="1" scenarios="1"/>
  <mergeCells count="2">
    <mergeCell ref="B2:M2"/>
    <mergeCell ref="B3:M3"/>
  </mergeCells>
  <hyperlinks>
    <hyperlink ref="D10" r:id="rId1" display="mrivasb@salud.aragon.es"/>
    <hyperlink ref="D9" r:id="rId2" display="pruizm@salud.aragon.es"/>
  </hyperlinks>
  <printOptions/>
  <pageMargins left="0.75" right="0.75" top="1" bottom="1" header="0" footer="0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9"/>
  <sheetViews>
    <sheetView showGridLines="0" showRowColHeaders="0" tabSelected="1" workbookViewId="0" topLeftCell="A1">
      <selection activeCell="K16" sqref="K16"/>
    </sheetView>
  </sheetViews>
  <sheetFormatPr defaultColWidth="11.00390625" defaultRowHeight="12.75"/>
  <cols>
    <col min="1" max="1" width="7.125" style="8" customWidth="1"/>
    <col min="2" max="2" width="6.75390625" style="8" customWidth="1"/>
    <col min="3" max="3" width="7.875" style="8" customWidth="1"/>
    <col min="4" max="4" width="6.75390625" style="8" customWidth="1"/>
    <col min="5" max="5" width="1.75390625" style="8" customWidth="1"/>
    <col min="6" max="6" width="9.75390625" style="8" customWidth="1"/>
    <col min="7" max="7" width="6.625" style="8" customWidth="1"/>
    <col min="8" max="8" width="7.25390625" style="8" customWidth="1"/>
    <col min="9" max="9" width="4.25390625" style="8" customWidth="1"/>
    <col min="10" max="10" width="6.00390625" style="8" customWidth="1"/>
    <col min="11" max="11" width="6.375" style="8" customWidth="1"/>
    <col min="12" max="12" width="5.625" style="8" customWidth="1"/>
    <col min="13" max="13" width="6.00390625" style="8" customWidth="1"/>
    <col min="14" max="14" width="5.875" style="8" customWidth="1"/>
    <col min="15" max="15" width="5.375" style="8" customWidth="1"/>
    <col min="16" max="16384" width="11.375" style="8" customWidth="1"/>
  </cols>
  <sheetData>
    <row r="1" ht="41.25" customHeight="1" thickBot="1"/>
    <row r="2" spans="2:13" ht="17.25" customHeight="1" thickBot="1">
      <c r="B2" s="59" t="s">
        <v>239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2:13" ht="32.25" customHeight="1">
      <c r="B3" s="76" t="s">
        <v>240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15.75">
      <c r="B4" s="71" t="s">
        <v>39</v>
      </c>
      <c r="C4" s="72"/>
      <c r="D4" s="72"/>
      <c r="E4" s="72"/>
      <c r="F4" s="73"/>
      <c r="G4" s="74"/>
      <c r="H4" s="74"/>
      <c r="I4" s="74"/>
      <c r="J4" s="74"/>
      <c r="K4" s="74"/>
      <c r="L4" s="74"/>
      <c r="M4" s="75"/>
    </row>
    <row r="5" ht="12" customHeight="1"/>
    <row r="6" spans="2:11" ht="15.75">
      <c r="B6" s="71" t="s">
        <v>40</v>
      </c>
      <c r="C6" s="72"/>
      <c r="D6" s="72"/>
      <c r="E6" s="73"/>
      <c r="F6" s="62">
        <v>35430</v>
      </c>
      <c r="G6" s="63"/>
      <c r="H6" s="63"/>
      <c r="I6" s="64"/>
      <c r="J6" s="10"/>
      <c r="K6" s="11"/>
    </row>
    <row r="7" ht="12" customHeight="1"/>
    <row r="8" spans="2:11" ht="15.75" customHeight="1">
      <c r="B8" s="71" t="s">
        <v>199</v>
      </c>
      <c r="C8" s="73"/>
      <c r="D8" s="11"/>
      <c r="E8" s="11"/>
      <c r="F8" s="11"/>
      <c r="G8" s="70" t="s">
        <v>200</v>
      </c>
      <c r="H8" s="70"/>
      <c r="I8" s="22"/>
      <c r="K8" s="14"/>
    </row>
    <row r="9" ht="12" customHeight="1"/>
    <row r="10" spans="2:11" ht="15.75" customHeight="1">
      <c r="B10" s="65" t="s">
        <v>41</v>
      </c>
      <c r="C10" s="66"/>
      <c r="D10" s="66"/>
      <c r="E10" s="67"/>
      <c r="F10" s="68">
        <v>1000</v>
      </c>
      <c r="G10" s="69"/>
      <c r="H10" s="11"/>
      <c r="I10" s="11"/>
      <c r="J10" s="71" t="s">
        <v>209</v>
      </c>
      <c r="K10" s="73"/>
    </row>
    <row r="11" ht="15.75"/>
    <row r="13" spans="2:7" ht="15.75">
      <c r="B13" s="77" t="s">
        <v>0</v>
      </c>
      <c r="C13" s="78"/>
      <c r="D13" s="79"/>
      <c r="E13" s="80" t="s">
        <v>1</v>
      </c>
      <c r="F13" s="80"/>
      <c r="G13" s="80"/>
    </row>
    <row r="14" spans="2:7" ht="15.75">
      <c r="B14" s="81" t="s">
        <v>213</v>
      </c>
      <c r="C14" s="81"/>
      <c r="D14" s="81"/>
      <c r="E14" s="82">
        <f>IF(Radiofármacos!$E$44=0,IF('DatosMN A'!$A$4=1,Apoyo!CK2,Apoyo!CJ2),"Seleccionar farmaco")</f>
        <v>32</v>
      </c>
      <c r="F14" s="82"/>
      <c r="G14" s="82"/>
    </row>
    <row r="15" spans="2:7" ht="15.75">
      <c r="B15" s="81" t="s">
        <v>4</v>
      </c>
      <c r="C15" s="81"/>
      <c r="D15" s="81"/>
      <c r="E15" s="82">
        <f>IF(Radiofármacos!$E$44=0,IF('DatosMN A'!$A$4=1,Apoyo!CK3,Apoyo!CJ3),"")</f>
        <v>580</v>
      </c>
      <c r="F15" s="82"/>
      <c r="G15" s="82"/>
    </row>
    <row r="16" spans="2:7" ht="15.75">
      <c r="B16" s="81" t="s">
        <v>5</v>
      </c>
      <c r="C16" s="81"/>
      <c r="D16" s="81"/>
      <c r="E16" s="82">
        <f>IF(Radiofármacos!$E$44=0,IF('DatosMN A'!$A$4=1,Apoyo!CK4,Apoyo!CJ4),"")</f>
        <v>32</v>
      </c>
      <c r="F16" s="82"/>
      <c r="G16" s="82"/>
    </row>
    <row r="17" spans="2:7" ht="15.75">
      <c r="B17" s="81" t="s">
        <v>6</v>
      </c>
      <c r="C17" s="81"/>
      <c r="D17" s="81"/>
      <c r="E17" s="82">
        <f>IF(Radiofármacos!$E$44=0,IF('DatosMN A'!$A$4=1,Apoyo!CK5,Apoyo!CJ5),"")</f>
      </c>
      <c r="F17" s="82"/>
      <c r="G17" s="82"/>
    </row>
    <row r="18" spans="2:7" ht="15.75">
      <c r="B18" s="81" t="s">
        <v>7</v>
      </c>
      <c r="C18" s="81"/>
      <c r="D18" s="81"/>
      <c r="E18" s="82">
        <f>IF(Radiofármacos!$E$44=0,IF('DatosMN A'!$A$4=1,Apoyo!CK6,Apoyo!CJ6),"")</f>
        <v>31</v>
      </c>
      <c r="F18" s="82"/>
      <c r="G18" s="82"/>
    </row>
    <row r="19" spans="2:7" ht="15.75">
      <c r="B19" s="81" t="s">
        <v>24</v>
      </c>
      <c r="C19" s="81"/>
      <c r="D19" s="81"/>
      <c r="E19" s="82">
        <f>IF(Radiofármacos!$E$44=0,IF('DatosMN A'!$A$4=1,Apoyo!CK7,Apoyo!CJ7),"")</f>
      </c>
      <c r="F19" s="82"/>
      <c r="G19" s="82"/>
    </row>
    <row r="20" spans="2:7" ht="15.75">
      <c r="B20" s="81" t="s">
        <v>8</v>
      </c>
      <c r="C20" s="81"/>
      <c r="D20" s="81"/>
      <c r="E20" s="82">
        <f>IF(Radiofármacos!$E$44=0,IF('DatosMN A'!$A$4=1,Apoyo!CK8,Apoyo!CJ8),"")</f>
        <v>450</v>
      </c>
      <c r="F20" s="82"/>
      <c r="G20" s="82"/>
    </row>
    <row r="21" spans="2:7" ht="15.75">
      <c r="B21" s="81" t="s">
        <v>215</v>
      </c>
      <c r="C21" s="81"/>
      <c r="D21" s="81"/>
      <c r="E21" s="82">
        <f>IF(Radiofármacos!$E$44=0,IF('DatosMN A'!$A$4=1,Apoyo!CK9,Apoyo!CJ9),"")</f>
        <v>280</v>
      </c>
      <c r="F21" s="82"/>
      <c r="G21" s="82"/>
    </row>
    <row r="22" spans="2:7" ht="15.75">
      <c r="B22" s="81" t="s">
        <v>49</v>
      </c>
      <c r="C22" s="81"/>
      <c r="D22" s="81"/>
      <c r="E22" s="82">
        <f>IF(Radiofármacos!$E$44=0,IF('DatosMN A'!$A$4=1,Apoyo!CK10,Apoyo!CJ10),"")</f>
        <v>52.11999999999999</v>
      </c>
      <c r="F22" s="82"/>
      <c r="G22" s="82"/>
    </row>
    <row r="23" spans="2:7" ht="15.75">
      <c r="B23" s="81" t="s">
        <v>61</v>
      </c>
      <c r="C23" s="81"/>
      <c r="D23" s="81"/>
      <c r="E23" s="82">
        <f>IF(Radiofármacos!$E$44=0,IF('DatosMN A'!$A$4=1,Apoyo!CK11,Apoyo!CJ11),"")</f>
        <v>59</v>
      </c>
      <c r="F23" s="82"/>
      <c r="G23" s="82"/>
    </row>
    <row r="24" spans="2:7" ht="15.75">
      <c r="B24" s="81" t="s">
        <v>62</v>
      </c>
      <c r="C24" s="81"/>
      <c r="D24" s="81"/>
      <c r="E24" s="82">
        <f>IF(Radiofármacos!$E$44=0,IF('DatosMN A'!$A$4=1,Apoyo!CK12,Apoyo!CJ12),"")</f>
        <v>43</v>
      </c>
      <c r="F24" s="82"/>
      <c r="G24" s="82"/>
    </row>
    <row r="25" spans="2:7" ht="15.75">
      <c r="B25" s="81" t="s">
        <v>10</v>
      </c>
      <c r="C25" s="81"/>
      <c r="D25" s="81"/>
      <c r="E25" s="82">
        <f>IF(Radiofármacos!$E$44=0,IF('DatosMN A'!$A$4=1,Apoyo!CK13,Apoyo!CJ13),"")</f>
      </c>
      <c r="F25" s="82"/>
      <c r="G25" s="82"/>
    </row>
    <row r="26" spans="2:7" ht="15.75">
      <c r="B26" s="81" t="s">
        <v>12</v>
      </c>
      <c r="C26" s="81"/>
      <c r="D26" s="81"/>
      <c r="E26" s="82">
        <f>IF(Radiofármacos!$E$44=0,IF('DatosMN A'!$A$4=1,Apoyo!CK14,Apoyo!CJ14),"")</f>
        <v>63</v>
      </c>
      <c r="F26" s="82"/>
      <c r="G26" s="82"/>
    </row>
    <row r="27" spans="2:7" ht="15.75">
      <c r="B27" s="81" t="s">
        <v>13</v>
      </c>
      <c r="C27" s="81"/>
      <c r="D27" s="81"/>
      <c r="E27" s="82">
        <f>IF(Radiofármacos!$E$44=0,IF('DatosMN A'!$A$4=1,Apoyo!CK15,Apoyo!CJ15),"")</f>
        <v>30</v>
      </c>
      <c r="F27" s="82"/>
      <c r="G27" s="82"/>
    </row>
    <row r="28" spans="2:7" ht="15.75">
      <c r="B28" s="81" t="s">
        <v>14</v>
      </c>
      <c r="C28" s="81"/>
      <c r="D28" s="81"/>
      <c r="E28" s="82">
        <f>IF(Radiofármacos!$E$44=0,IF('DatosMN A'!$A$4=1,Apoyo!CK16,Apoyo!CJ16),"")</f>
        <v>34</v>
      </c>
      <c r="F28" s="82"/>
      <c r="G28" s="82"/>
    </row>
    <row r="29" spans="2:7" ht="15.75">
      <c r="B29" s="81" t="s">
        <v>27</v>
      </c>
      <c r="C29" s="81"/>
      <c r="D29" s="81"/>
      <c r="E29" s="82">
        <f>IF(Radiofármacos!$E$44=0,IF('DatosMN A'!$A$4=1,Apoyo!CK17,Apoyo!CJ17),"")</f>
      </c>
      <c r="F29" s="82"/>
      <c r="G29" s="82"/>
    </row>
    <row r="30" spans="2:7" ht="15.75">
      <c r="B30" s="81" t="s">
        <v>25</v>
      </c>
      <c r="C30" s="81"/>
      <c r="D30" s="81"/>
      <c r="E30" s="82">
        <f>IF(Radiofármacos!$E$44=0,IF('DatosMN A'!$A$4=1,Apoyo!CK18,Apoyo!CJ18),"")</f>
      </c>
      <c r="F30" s="82"/>
      <c r="G30" s="82"/>
    </row>
    <row r="31" spans="2:7" ht="15.75">
      <c r="B31" s="81" t="s">
        <v>16</v>
      </c>
      <c r="C31" s="81"/>
      <c r="D31" s="81"/>
      <c r="E31" s="82">
        <f>IF(Radiofármacos!$E$44=0,IF('DatosMN A'!$A$4=1,Apoyo!CK19,Apoyo!CJ19),"")</f>
        <v>44</v>
      </c>
      <c r="F31" s="82"/>
      <c r="G31" s="82"/>
    </row>
    <row r="32" spans="2:7" ht="15.75">
      <c r="B32" s="81" t="s">
        <v>214</v>
      </c>
      <c r="C32" s="81"/>
      <c r="D32" s="81"/>
      <c r="E32" s="82">
        <f>IF(Radiofármacos!$E$44=0,IF('DatosMN A'!$A$4=1,Apoyo!CK20,Apoyo!CJ20),"")</f>
        <v>50</v>
      </c>
      <c r="F32" s="82"/>
      <c r="G32" s="82"/>
    </row>
    <row r="33" spans="2:7" ht="15.75">
      <c r="B33" s="81" t="s">
        <v>64</v>
      </c>
      <c r="C33" s="81"/>
      <c r="D33" s="81"/>
      <c r="E33" s="82">
        <f>IF(Radiofármacos!$E$44=0,IF('DatosMN A'!$A$4=1,Apoyo!CK21,Apoyo!CJ21),"")</f>
        <v>38</v>
      </c>
      <c r="F33" s="82"/>
      <c r="G33" s="82"/>
    </row>
    <row r="34" spans="2:7" ht="15.75">
      <c r="B34" s="81" t="s">
        <v>26</v>
      </c>
      <c r="C34" s="81"/>
      <c r="D34" s="81"/>
      <c r="E34" s="82">
        <f>IF(Radiofármacos!$E$44=0,IF('DatosMN A'!$A$4=1,Apoyo!CK22,Apoyo!CJ22),"")</f>
      </c>
      <c r="F34" s="82"/>
      <c r="G34" s="82"/>
    </row>
    <row r="35" spans="2:7" ht="15.75">
      <c r="B35" s="81" t="s">
        <v>19</v>
      </c>
      <c r="C35" s="81"/>
      <c r="D35" s="81"/>
      <c r="E35" s="82">
        <f>IF(Radiofármacos!$E$44=0,IF('DatosMN A'!$A$4=1,Apoyo!CK23,Apoyo!CJ23),"")</f>
        <v>39</v>
      </c>
      <c r="F35" s="82"/>
      <c r="G35" s="82"/>
    </row>
    <row r="36" spans="2:7" ht="15.75">
      <c r="B36" s="81" t="s">
        <v>20</v>
      </c>
      <c r="C36" s="81"/>
      <c r="D36" s="81"/>
      <c r="E36" s="82">
        <f>IF(Radiofármacos!$E$44=0,IF('DatosMN A'!$A$4=1,Apoyo!CK24,Apoyo!CJ24),"")</f>
        <v>29</v>
      </c>
      <c r="F36" s="82"/>
      <c r="G36" s="82"/>
    </row>
    <row r="37" spans="2:7" ht="15.75">
      <c r="B37" s="81" t="s">
        <v>21</v>
      </c>
      <c r="C37" s="81"/>
      <c r="D37" s="81"/>
      <c r="E37" s="82">
        <f>IF(Radiofármacos!$E$44=0,IF('DatosMN A'!$A$4=1,Apoyo!CK25,Apoyo!CJ25),"")</f>
        <v>72000</v>
      </c>
      <c r="F37" s="82"/>
      <c r="G37" s="82"/>
    </row>
    <row r="38" spans="2:7" ht="15.75">
      <c r="B38" s="81" t="s">
        <v>22</v>
      </c>
      <c r="C38" s="81"/>
      <c r="D38" s="81"/>
      <c r="E38" s="82">
        <f>IF(Radiofármacos!$E$44=0,IF('DatosMN A'!$A$4=1,Apoyo!CK26,Apoyo!CJ26),"")</f>
        <v>55</v>
      </c>
      <c r="F38" s="82"/>
      <c r="G38" s="82"/>
    </row>
    <row r="39" spans="2:7" ht="15.75">
      <c r="B39" s="81" t="s">
        <v>18</v>
      </c>
      <c r="C39" s="81"/>
      <c r="D39" s="81"/>
      <c r="E39" s="82">
        <f>IF(Radiofármacos!$E$44=0,IF('DatosMN A'!$A$4=1,Apoyo!CK27,Apoyo!CJ27),"")</f>
      </c>
      <c r="F39" s="82"/>
      <c r="G39" s="82"/>
    </row>
    <row r="40" spans="2:7" ht="15.75">
      <c r="B40" s="81" t="s">
        <v>23</v>
      </c>
      <c r="C40" s="81"/>
      <c r="D40" s="81"/>
      <c r="E40" s="82">
        <f>IF(Radiofármacos!$E$44=0,IF('DatosMN A'!$A$4=1,Apoyo!CK28,Apoyo!CJ28),"")</f>
      </c>
      <c r="F40" s="82"/>
      <c r="G40" s="82"/>
    </row>
    <row r="41" spans="2:7" ht="15.75">
      <c r="B41" s="81" t="s">
        <v>29</v>
      </c>
      <c r="C41" s="81"/>
      <c r="D41" s="81"/>
      <c r="E41" s="82">
        <f>IF(Radiofármacos!$E$44=0,IF('DatosMN A'!$A$4=1,Apoyo!CK29,Apoyo!CJ29),"")</f>
      </c>
      <c r="F41" s="82"/>
      <c r="G41" s="82"/>
    </row>
    <row r="42" spans="2:7" ht="15.75">
      <c r="B42" s="86" t="s">
        <v>32</v>
      </c>
      <c r="C42" s="86"/>
      <c r="D42" s="86"/>
      <c r="E42" s="82">
        <f>IF(Radiofármacos!$E$44=0,IF('DatosMN A'!$A$4=1,Apoyo!CK30,Apoyo!CJ30),"")</f>
        <v>40</v>
      </c>
      <c r="F42" s="82"/>
      <c r="G42" s="82"/>
    </row>
    <row r="43" spans="2:7" ht="15.75">
      <c r="B43" s="12"/>
      <c r="C43" s="12"/>
      <c r="D43" s="12"/>
      <c r="E43" s="17"/>
      <c r="F43" s="17"/>
      <c r="G43" s="17"/>
    </row>
    <row r="44" spans="2:7" ht="16.5" thickBot="1">
      <c r="B44" s="12"/>
      <c r="C44" s="12"/>
      <c r="D44" s="12"/>
      <c r="E44" s="17"/>
      <c r="F44" s="17"/>
      <c r="G44" s="17"/>
    </row>
    <row r="45" spans="2:7" ht="16.5" thickBot="1">
      <c r="B45" s="83" t="s">
        <v>33</v>
      </c>
      <c r="C45" s="84"/>
      <c r="D45" s="85"/>
      <c r="E45" s="18"/>
      <c r="F45" s="87">
        <f>IF(Radiofármacos!$E$44=0,IF('DatosMN A'!$A$4=1,Apoyo!CK33,Apoyo!CJ33),"")</f>
        <v>3700</v>
      </c>
      <c r="G45" s="88"/>
    </row>
    <row r="46" spans="2:4" ht="15.75">
      <c r="B46" s="13"/>
      <c r="C46" s="13"/>
      <c r="D46" s="13"/>
    </row>
    <row r="48" spans="1:14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4" ht="15.75">
      <c r="B57" s="13"/>
      <c r="C57" s="13"/>
      <c r="D57" s="13"/>
    </row>
    <row r="58" spans="2:4" ht="15.75">
      <c r="B58" s="13"/>
      <c r="C58" s="13"/>
      <c r="D58" s="13"/>
    </row>
    <row r="59" spans="2:4" ht="15.75">
      <c r="B59" s="13"/>
      <c r="C59" s="13"/>
      <c r="D59" s="13"/>
    </row>
    <row r="60" spans="2:4" ht="15.75">
      <c r="B60" s="13"/>
      <c r="C60" s="13"/>
      <c r="D60" s="13"/>
    </row>
    <row r="61" spans="2:4" ht="15.75">
      <c r="B61" s="13"/>
      <c r="C61" s="13"/>
      <c r="D61" s="13"/>
    </row>
    <row r="62" spans="2:4" ht="15.75">
      <c r="B62" s="13"/>
      <c r="C62" s="13"/>
      <c r="D62" s="13"/>
    </row>
    <row r="63" spans="2:4" ht="15.75">
      <c r="B63" s="13"/>
      <c r="C63" s="13"/>
      <c r="D63" s="13"/>
    </row>
    <row r="64" spans="2:4" ht="15.75">
      <c r="B64" s="13"/>
      <c r="C64" s="13"/>
      <c r="D64" s="13"/>
    </row>
    <row r="65" spans="2:4" ht="15.75">
      <c r="B65" s="13"/>
      <c r="C65" s="13"/>
      <c r="D65" s="13"/>
    </row>
    <row r="66" spans="2:4" ht="15.75">
      <c r="B66" s="13"/>
      <c r="C66" s="13"/>
      <c r="D66" s="13"/>
    </row>
    <row r="67" spans="2:4" ht="15.75">
      <c r="B67" s="13"/>
      <c r="C67" s="13"/>
      <c r="D67" s="13"/>
    </row>
    <row r="68" spans="2:4" ht="15.75">
      <c r="B68" s="13"/>
      <c r="C68" s="13"/>
      <c r="D68" s="13"/>
    </row>
    <row r="69" spans="2:4" ht="15.75">
      <c r="B69" s="13"/>
      <c r="C69" s="13"/>
      <c r="D69" s="13"/>
    </row>
    <row r="70" spans="2:4" ht="15.75">
      <c r="B70" s="13"/>
      <c r="C70" s="13"/>
      <c r="D70" s="13"/>
    </row>
    <row r="71" spans="2:4" ht="15.75">
      <c r="B71" s="13"/>
      <c r="C71" s="13"/>
      <c r="D71" s="13"/>
    </row>
    <row r="72" spans="2:4" ht="15.75">
      <c r="B72" s="13"/>
      <c r="C72" s="13"/>
      <c r="D72" s="13"/>
    </row>
    <row r="73" spans="2:4" ht="15.75">
      <c r="B73" s="13"/>
      <c r="C73" s="13"/>
      <c r="D73" s="13"/>
    </row>
    <row r="74" spans="2:4" ht="15.75">
      <c r="B74" s="13"/>
      <c r="C74" s="13"/>
      <c r="D74" s="13"/>
    </row>
    <row r="75" spans="2:4" ht="15.75">
      <c r="B75" s="13"/>
      <c r="C75" s="13"/>
      <c r="D75" s="13"/>
    </row>
    <row r="76" spans="2:4" ht="15.75">
      <c r="B76" s="13"/>
      <c r="C76" s="13"/>
      <c r="D76" s="13"/>
    </row>
    <row r="77" spans="2:4" ht="15.75">
      <c r="B77" s="13"/>
      <c r="C77" s="13"/>
      <c r="D77" s="13"/>
    </row>
    <row r="78" spans="2:4" ht="15.75">
      <c r="B78" s="13"/>
      <c r="C78" s="13"/>
      <c r="D78" s="13"/>
    </row>
    <row r="79" spans="2:4" ht="15.75">
      <c r="B79" s="13"/>
      <c r="C79" s="13"/>
      <c r="D79" s="13"/>
    </row>
    <row r="80" spans="2:4" ht="15.75">
      <c r="B80" s="13"/>
      <c r="C80" s="13"/>
      <c r="D80" s="13"/>
    </row>
    <row r="81" spans="2:4" ht="15.75">
      <c r="B81" s="13"/>
      <c r="C81" s="13"/>
      <c r="D81" s="13"/>
    </row>
    <row r="82" spans="2:4" ht="15.75">
      <c r="B82" s="13"/>
      <c r="C82" s="13"/>
      <c r="D82" s="13"/>
    </row>
    <row r="83" spans="2:4" ht="15.75">
      <c r="B83" s="13"/>
      <c r="C83" s="13"/>
      <c r="D83" s="13"/>
    </row>
    <row r="84" spans="2:4" ht="15.75">
      <c r="B84" s="13"/>
      <c r="C84" s="13"/>
      <c r="D84" s="13"/>
    </row>
    <row r="85" spans="2:4" ht="15.75">
      <c r="B85" s="13"/>
      <c r="C85" s="13"/>
      <c r="D85" s="13"/>
    </row>
    <row r="86" spans="2:4" ht="15.75">
      <c r="B86" s="13"/>
      <c r="C86" s="13"/>
      <c r="D86" s="13"/>
    </row>
    <row r="87" spans="2:4" ht="15.75">
      <c r="B87" s="13"/>
      <c r="C87" s="13"/>
      <c r="D87" s="13"/>
    </row>
    <row r="88" spans="2:4" ht="15.75">
      <c r="B88" s="13"/>
      <c r="C88" s="13"/>
      <c r="D88" s="13"/>
    </row>
    <row r="89" spans="2:4" ht="15.75">
      <c r="B89" s="13"/>
      <c r="C89" s="13"/>
      <c r="D89" s="13"/>
    </row>
  </sheetData>
  <sheetProtection password="CC3B" sheet="1" objects="1" scenarios="1"/>
  <mergeCells count="73">
    <mergeCell ref="E36:G36"/>
    <mergeCell ref="E37:G37"/>
    <mergeCell ref="F45:G45"/>
    <mergeCell ref="E38:G38"/>
    <mergeCell ref="E39:G39"/>
    <mergeCell ref="E40:G40"/>
    <mergeCell ref="E42:G42"/>
    <mergeCell ref="E41:G41"/>
    <mergeCell ref="E27:G27"/>
    <mergeCell ref="E28:G28"/>
    <mergeCell ref="E29:G29"/>
    <mergeCell ref="E35:G35"/>
    <mergeCell ref="E30:G30"/>
    <mergeCell ref="E31:G31"/>
    <mergeCell ref="E32:G32"/>
    <mergeCell ref="E33:G33"/>
    <mergeCell ref="E34:G34"/>
    <mergeCell ref="E15:G15"/>
    <mergeCell ref="E16:G16"/>
    <mergeCell ref="E26:G26"/>
    <mergeCell ref="E17:G17"/>
    <mergeCell ref="E18:G18"/>
    <mergeCell ref="E19:G19"/>
    <mergeCell ref="E20:G20"/>
    <mergeCell ref="E21:G21"/>
    <mergeCell ref="E22:G22"/>
    <mergeCell ref="E23:G23"/>
    <mergeCell ref="B45:D45"/>
    <mergeCell ref="E24:G24"/>
    <mergeCell ref="E25:G25"/>
    <mergeCell ref="B38:D38"/>
    <mergeCell ref="B39:D39"/>
    <mergeCell ref="B40:D40"/>
    <mergeCell ref="B31:D31"/>
    <mergeCell ref="B32:D32"/>
    <mergeCell ref="B33:D33"/>
    <mergeCell ref="B42:D42"/>
    <mergeCell ref="B41:D41"/>
    <mergeCell ref="B27:D27"/>
    <mergeCell ref="B28:D28"/>
    <mergeCell ref="B29:D29"/>
    <mergeCell ref="B30:D30"/>
    <mergeCell ref="B34:D34"/>
    <mergeCell ref="B35:D35"/>
    <mergeCell ref="B36:D36"/>
    <mergeCell ref="B37:D37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3:D13"/>
    <mergeCell ref="B8:C8"/>
    <mergeCell ref="E13:G13"/>
    <mergeCell ref="B14:D14"/>
    <mergeCell ref="E14:G14"/>
    <mergeCell ref="B2:M2"/>
    <mergeCell ref="F6:I6"/>
    <mergeCell ref="B10:E10"/>
    <mergeCell ref="F10:G10"/>
    <mergeCell ref="G8:H8"/>
    <mergeCell ref="B4:F4"/>
    <mergeCell ref="B6:E6"/>
    <mergeCell ref="G4:M4"/>
    <mergeCell ref="J10:K10"/>
    <mergeCell ref="B3:M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CG89"/>
  <sheetViews>
    <sheetView workbookViewId="0" topLeftCell="U5">
      <selection activeCell="V18" sqref="V18"/>
    </sheetView>
  </sheetViews>
  <sheetFormatPr defaultColWidth="11.00390625" defaultRowHeight="12.75"/>
  <cols>
    <col min="1" max="1" width="16.125" style="15" customWidth="1"/>
    <col min="2" max="2" width="36.25390625" style="15" customWidth="1"/>
    <col min="3" max="3" width="9.75390625" style="15" customWidth="1"/>
    <col min="4" max="4" width="11.125" style="15" customWidth="1"/>
    <col min="5" max="5" width="10.125" style="15" customWidth="1"/>
    <col min="6" max="6" width="36.875" style="15" customWidth="1"/>
    <col min="7" max="7" width="10.125" style="15" customWidth="1"/>
    <col min="8" max="9" width="34.75390625" style="15" customWidth="1"/>
    <col min="10" max="14" width="15.125" style="15" customWidth="1"/>
    <col min="15" max="16" width="19.25390625" style="15" customWidth="1"/>
    <col min="17" max="17" width="28.625" style="15" customWidth="1"/>
    <col min="18" max="18" width="18.375" style="15" customWidth="1"/>
    <col min="19" max="21" width="10.125" style="15" customWidth="1"/>
    <col min="22" max="22" width="26.00390625" style="15" customWidth="1"/>
    <col min="23" max="23" width="28.875" style="15" customWidth="1"/>
    <col min="24" max="24" width="22.875" style="15" customWidth="1"/>
    <col min="25" max="25" width="24.875" style="15" customWidth="1"/>
    <col min="26" max="26" width="24.00390625" style="15" customWidth="1"/>
    <col min="27" max="27" width="27.25390625" style="15" customWidth="1"/>
    <col min="28" max="16384" width="10.125" style="15" customWidth="1"/>
  </cols>
  <sheetData>
    <row r="1" spans="1:28" ht="15.75">
      <c r="A1" s="9">
        <v>1</v>
      </c>
      <c r="B1" s="9" t="s">
        <v>231</v>
      </c>
      <c r="D1" s="16" t="s">
        <v>42</v>
      </c>
      <c r="E1" s="9">
        <v>1</v>
      </c>
      <c r="F1" s="9" t="s">
        <v>216</v>
      </c>
      <c r="G1" s="9">
        <v>0</v>
      </c>
      <c r="H1" s="15" t="str">
        <f aca="true" t="shared" si="0" ref="H1:H43">LOOKUP($E$21,$J$1:$AB$1,J2:AB2)</f>
        <v>Ioduro capt. 0%</v>
      </c>
      <c r="I1" s="15" t="str">
        <f>IF(H1=0,"",H1)</f>
        <v>Ioduro capt. 0%</v>
      </c>
      <c r="J1" s="15">
        <v>1</v>
      </c>
      <c r="K1" s="15">
        <v>2</v>
      </c>
      <c r="L1" s="15">
        <v>3</v>
      </c>
      <c r="M1" s="15">
        <v>4</v>
      </c>
      <c r="N1" s="15">
        <v>5</v>
      </c>
      <c r="O1" s="15">
        <v>6</v>
      </c>
      <c r="P1" s="15">
        <v>7</v>
      </c>
      <c r="Q1" s="15">
        <v>8</v>
      </c>
      <c r="R1" s="15">
        <v>9</v>
      </c>
      <c r="S1" s="15">
        <v>10</v>
      </c>
      <c r="T1" s="15">
        <v>11</v>
      </c>
      <c r="U1" s="15">
        <v>12</v>
      </c>
      <c r="V1" s="15">
        <v>13</v>
      </c>
      <c r="W1" s="15">
        <v>14</v>
      </c>
      <c r="X1" s="15">
        <v>15</v>
      </c>
      <c r="Y1" s="15">
        <v>16</v>
      </c>
      <c r="Z1" s="15">
        <v>17</v>
      </c>
      <c r="AA1" s="15">
        <v>18</v>
      </c>
      <c r="AB1" s="15">
        <v>19</v>
      </c>
    </row>
    <row r="2" spans="1:28" ht="14.25" customHeight="1">
      <c r="A2" s="9">
        <f aca="true" t="shared" si="1" ref="A2:A11">A1+1</f>
        <v>2</v>
      </c>
      <c r="B2" s="9" t="s">
        <v>232</v>
      </c>
      <c r="D2" s="16" t="s">
        <v>43</v>
      </c>
      <c r="E2" s="9">
        <f aca="true" t="shared" si="2" ref="E2:E19">E1+1</f>
        <v>2</v>
      </c>
      <c r="F2" s="9" t="s">
        <v>217</v>
      </c>
      <c r="G2" s="9">
        <v>0</v>
      </c>
      <c r="H2" s="15" t="str">
        <f t="shared" si="0"/>
        <v>Ioduro capt. 5%</v>
      </c>
      <c r="I2" s="15" t="str">
        <f aca="true" t="shared" si="3" ref="I2:I43">IF(H2=0,"",H2)</f>
        <v>Ioduro capt. 5%</v>
      </c>
      <c r="J2" s="9" t="s">
        <v>223</v>
      </c>
      <c r="K2" s="9" t="s">
        <v>224</v>
      </c>
      <c r="L2" s="9" t="s">
        <v>225</v>
      </c>
      <c r="M2" s="9" t="s">
        <v>226</v>
      </c>
      <c r="N2" s="9" t="s">
        <v>134</v>
      </c>
      <c r="O2" s="9" t="s">
        <v>135</v>
      </c>
      <c r="P2" s="9" t="s">
        <v>227</v>
      </c>
      <c r="Q2" s="9" t="s">
        <v>138</v>
      </c>
      <c r="R2" s="9" t="s">
        <v>140</v>
      </c>
      <c r="S2" s="9" t="s">
        <v>141</v>
      </c>
      <c r="T2" s="9" t="s">
        <v>222</v>
      </c>
      <c r="U2" s="9" t="s">
        <v>142</v>
      </c>
      <c r="V2" s="9" t="s">
        <v>204</v>
      </c>
      <c r="W2" s="9" t="s">
        <v>167</v>
      </c>
      <c r="X2" s="9" t="s">
        <v>182</v>
      </c>
      <c r="Y2" s="9" t="s">
        <v>191</v>
      </c>
      <c r="Z2" s="9" t="s">
        <v>182</v>
      </c>
      <c r="AA2" s="9" t="s">
        <v>195</v>
      </c>
      <c r="AB2" s="9" t="s">
        <v>198</v>
      </c>
    </row>
    <row r="3" spans="1:27" ht="15.75">
      <c r="A3" s="9">
        <f t="shared" si="1"/>
        <v>3</v>
      </c>
      <c r="B3" s="9" t="s">
        <v>233</v>
      </c>
      <c r="D3" s="14"/>
      <c r="E3" s="9">
        <f t="shared" si="2"/>
        <v>3</v>
      </c>
      <c r="F3" s="9" t="s">
        <v>218</v>
      </c>
      <c r="G3" s="9">
        <v>0</v>
      </c>
      <c r="H3" s="15" t="str">
        <f t="shared" si="0"/>
        <v>Ioduro capt. 15%</v>
      </c>
      <c r="I3" s="15" t="str">
        <f t="shared" si="3"/>
        <v>Ioduro capt. 15%</v>
      </c>
      <c r="O3" s="9" t="s">
        <v>136</v>
      </c>
      <c r="P3" s="9"/>
      <c r="Q3" s="9" t="s">
        <v>139</v>
      </c>
      <c r="V3" s="9" t="s">
        <v>143</v>
      </c>
      <c r="W3" s="9" t="s">
        <v>168</v>
      </c>
      <c r="X3" s="9" t="s">
        <v>183</v>
      </c>
      <c r="Y3" s="9" t="s">
        <v>192</v>
      </c>
      <c r="Z3" s="9" t="s">
        <v>183</v>
      </c>
      <c r="AA3" s="9" t="s">
        <v>196</v>
      </c>
    </row>
    <row r="4" spans="1:27" ht="15.75">
      <c r="A4" s="9">
        <f t="shared" si="1"/>
        <v>4</v>
      </c>
      <c r="B4" s="9" t="s">
        <v>234</v>
      </c>
      <c r="D4" s="14"/>
      <c r="E4" s="9">
        <f t="shared" si="2"/>
        <v>4</v>
      </c>
      <c r="F4" s="9" t="s">
        <v>219</v>
      </c>
      <c r="G4" s="9">
        <v>0</v>
      </c>
      <c r="H4" s="15" t="str">
        <f t="shared" si="0"/>
        <v>Ioduro capt. 25%</v>
      </c>
      <c r="I4" s="15" t="str">
        <f t="shared" si="3"/>
        <v>Ioduro capt. 25%</v>
      </c>
      <c r="O4" s="9" t="s">
        <v>137</v>
      </c>
      <c r="P4" s="9"/>
      <c r="V4" s="9" t="s">
        <v>144</v>
      </c>
      <c r="W4" s="9" t="s">
        <v>179</v>
      </c>
      <c r="X4" s="9" t="s">
        <v>184</v>
      </c>
      <c r="Z4" s="9" t="s">
        <v>184</v>
      </c>
      <c r="AA4" s="9" t="s">
        <v>197</v>
      </c>
    </row>
    <row r="5" spans="1:26" ht="15.75">
      <c r="A5" s="9">
        <f t="shared" si="1"/>
        <v>5</v>
      </c>
      <c r="B5" s="9" t="s">
        <v>75</v>
      </c>
      <c r="D5" s="14"/>
      <c r="E5" s="9">
        <f t="shared" si="2"/>
        <v>5</v>
      </c>
      <c r="F5" s="9" t="s">
        <v>123</v>
      </c>
      <c r="G5" s="9">
        <v>0</v>
      </c>
      <c r="H5" s="15" t="str">
        <f t="shared" si="0"/>
        <v>Ioduro capt. 35%</v>
      </c>
      <c r="I5" s="15" t="str">
        <f t="shared" si="3"/>
        <v>Ioduro capt. 35%</v>
      </c>
      <c r="V5" s="9" t="s">
        <v>229</v>
      </c>
      <c r="W5" s="9" t="s">
        <v>180</v>
      </c>
      <c r="X5" s="9" t="s">
        <v>185</v>
      </c>
      <c r="Z5" s="9" t="s">
        <v>185</v>
      </c>
    </row>
    <row r="6" spans="1:26" ht="15.75">
      <c r="A6" s="9">
        <f t="shared" si="1"/>
        <v>6</v>
      </c>
      <c r="B6" s="9" t="s">
        <v>52</v>
      </c>
      <c r="D6" s="14"/>
      <c r="E6" s="9">
        <f t="shared" si="2"/>
        <v>6</v>
      </c>
      <c r="F6" s="9" t="s">
        <v>124</v>
      </c>
      <c r="G6" s="9">
        <v>0</v>
      </c>
      <c r="H6" s="15" t="str">
        <f t="shared" si="0"/>
        <v>Ioduro capt. 45%</v>
      </c>
      <c r="I6" s="15" t="str">
        <f t="shared" si="3"/>
        <v>Ioduro capt. 45%</v>
      </c>
      <c r="V6" s="9" t="s">
        <v>230</v>
      </c>
      <c r="W6" s="9" t="s">
        <v>181</v>
      </c>
      <c r="X6" s="9" t="s">
        <v>186</v>
      </c>
      <c r="Z6" s="9" t="s">
        <v>186</v>
      </c>
    </row>
    <row r="7" spans="1:26" ht="15.75">
      <c r="A7" s="9">
        <f t="shared" si="1"/>
        <v>7</v>
      </c>
      <c r="B7" s="9" t="s">
        <v>53</v>
      </c>
      <c r="D7" s="14"/>
      <c r="E7" s="9">
        <f t="shared" si="2"/>
        <v>7</v>
      </c>
      <c r="F7" s="9" t="s">
        <v>220</v>
      </c>
      <c r="G7" s="9">
        <v>2</v>
      </c>
      <c r="H7" s="15" t="str">
        <f t="shared" si="0"/>
        <v>Ioduro capt. 55%</v>
      </c>
      <c r="I7" s="15" t="str">
        <f t="shared" si="3"/>
        <v>Ioduro capt. 55%</v>
      </c>
      <c r="V7" s="9" t="s">
        <v>145</v>
      </c>
      <c r="X7" s="9" t="s">
        <v>187</v>
      </c>
      <c r="Z7" s="9" t="s">
        <v>187</v>
      </c>
    </row>
    <row r="8" spans="1:26" ht="15.75">
      <c r="A8" s="9">
        <f t="shared" si="1"/>
        <v>8</v>
      </c>
      <c r="B8" s="9" t="s">
        <v>63</v>
      </c>
      <c r="D8" s="14"/>
      <c r="E8" s="9">
        <f t="shared" si="2"/>
        <v>8</v>
      </c>
      <c r="F8" s="9" t="s">
        <v>125</v>
      </c>
      <c r="G8" s="9">
        <v>2</v>
      </c>
      <c r="H8" s="15" t="str">
        <f t="shared" si="0"/>
        <v>Iodometil-19norcolesterol</v>
      </c>
      <c r="I8" s="15" t="str">
        <f t="shared" si="3"/>
        <v>Iodometil-19norcolesterol</v>
      </c>
      <c r="V8" s="9" t="s">
        <v>146</v>
      </c>
      <c r="X8" s="9" t="s">
        <v>188</v>
      </c>
      <c r="Z8" s="9" t="s">
        <v>188</v>
      </c>
    </row>
    <row r="9" spans="1:26" ht="15.75">
      <c r="A9" s="9">
        <f t="shared" si="1"/>
        <v>9</v>
      </c>
      <c r="B9" s="9" t="s">
        <v>235</v>
      </c>
      <c r="E9" s="9">
        <f t="shared" si="2"/>
        <v>9</v>
      </c>
      <c r="F9" s="9" t="s">
        <v>126</v>
      </c>
      <c r="G9" s="9">
        <v>3</v>
      </c>
      <c r="H9" s="15" t="str">
        <f t="shared" si="0"/>
        <v>MIBG</v>
      </c>
      <c r="I9" s="15" t="str">
        <f t="shared" si="3"/>
        <v>MIBG</v>
      </c>
      <c r="V9" s="9" t="s">
        <v>147</v>
      </c>
      <c r="X9" s="9" t="s">
        <v>189</v>
      </c>
      <c r="Z9" s="9" t="s">
        <v>193</v>
      </c>
    </row>
    <row r="10" spans="1:26" ht="15.75">
      <c r="A10" s="9">
        <f t="shared" si="1"/>
        <v>10</v>
      </c>
      <c r="B10" s="9" t="s">
        <v>57</v>
      </c>
      <c r="E10" s="9">
        <f t="shared" si="2"/>
        <v>10</v>
      </c>
      <c r="F10" s="9" t="s">
        <v>127</v>
      </c>
      <c r="G10" s="9">
        <v>3</v>
      </c>
      <c r="H10" s="15" t="str">
        <f t="shared" si="0"/>
        <v>Hippuran</v>
      </c>
      <c r="I10" s="15" t="str">
        <f t="shared" si="3"/>
        <v>Hippuran</v>
      </c>
      <c r="V10" s="9" t="s">
        <v>148</v>
      </c>
      <c r="X10" s="9" t="s">
        <v>190</v>
      </c>
      <c r="Z10" s="9" t="s">
        <v>189</v>
      </c>
    </row>
    <row r="11" spans="1:26" ht="15.75">
      <c r="A11" s="9">
        <f t="shared" si="1"/>
        <v>11</v>
      </c>
      <c r="B11" s="9" t="s">
        <v>58</v>
      </c>
      <c r="D11" s="15" t="s">
        <v>211</v>
      </c>
      <c r="E11" s="9">
        <f t="shared" si="2"/>
        <v>11</v>
      </c>
      <c r="F11" s="9" t="s">
        <v>221</v>
      </c>
      <c r="G11" s="9">
        <v>3</v>
      </c>
      <c r="H11" s="15" t="str">
        <f t="shared" si="0"/>
        <v>MAA</v>
      </c>
      <c r="I11" s="15" t="str">
        <f t="shared" si="3"/>
        <v>MAA</v>
      </c>
      <c r="V11" s="9" t="s">
        <v>149</v>
      </c>
      <c r="Z11" s="9" t="s">
        <v>190</v>
      </c>
    </row>
    <row r="12" spans="1:26" ht="15.75">
      <c r="A12" s="9">
        <f aca="true" t="shared" si="4" ref="A12:A43">A11+1</f>
        <v>12</v>
      </c>
      <c r="B12" s="9" t="s">
        <v>76</v>
      </c>
      <c r="C12" s="8"/>
      <c r="D12" s="16" t="s">
        <v>205</v>
      </c>
      <c r="E12" s="9">
        <f t="shared" si="2"/>
        <v>12</v>
      </c>
      <c r="F12" s="9" t="s">
        <v>77</v>
      </c>
      <c r="G12" s="9">
        <v>3</v>
      </c>
      <c r="H12" s="15">
        <f t="shared" si="0"/>
        <v>0</v>
      </c>
      <c r="I12" s="15">
        <f t="shared" si="3"/>
      </c>
      <c r="V12" s="9" t="s">
        <v>150</v>
      </c>
      <c r="Z12" s="9" t="s">
        <v>194</v>
      </c>
    </row>
    <row r="13" spans="1:22" ht="15.75">
      <c r="A13" s="9">
        <f t="shared" si="4"/>
        <v>13</v>
      </c>
      <c r="B13" s="9" t="s">
        <v>50</v>
      </c>
      <c r="C13" s="8"/>
      <c r="D13" s="16" t="s">
        <v>206</v>
      </c>
      <c r="E13" s="9">
        <f t="shared" si="2"/>
        <v>13</v>
      </c>
      <c r="F13" s="9" t="s">
        <v>128</v>
      </c>
      <c r="G13" s="9">
        <v>3</v>
      </c>
      <c r="H13" s="15">
        <f t="shared" si="0"/>
        <v>0</v>
      </c>
      <c r="I13" s="15">
        <f t="shared" si="3"/>
      </c>
      <c r="V13" s="9" t="s">
        <v>151</v>
      </c>
    </row>
    <row r="14" spans="1:22" ht="15.75">
      <c r="A14" s="9">
        <f t="shared" si="4"/>
        <v>14</v>
      </c>
      <c r="B14" s="9" t="s">
        <v>236</v>
      </c>
      <c r="C14" s="8"/>
      <c r="D14" s="16" t="s">
        <v>207</v>
      </c>
      <c r="E14" s="9">
        <f t="shared" si="2"/>
        <v>14</v>
      </c>
      <c r="F14" s="9" t="s">
        <v>129</v>
      </c>
      <c r="G14" s="9">
        <v>45</v>
      </c>
      <c r="H14" s="15">
        <f t="shared" si="0"/>
        <v>0</v>
      </c>
      <c r="I14" s="15">
        <f t="shared" si="3"/>
      </c>
      <c r="V14" s="9" t="s">
        <v>245</v>
      </c>
    </row>
    <row r="15" spans="1:22" ht="15.75">
      <c r="A15" s="9">
        <f t="shared" si="4"/>
        <v>15</v>
      </c>
      <c r="B15" s="9" t="s">
        <v>77</v>
      </c>
      <c r="C15" s="8"/>
      <c r="D15" s="16" t="s">
        <v>212</v>
      </c>
      <c r="E15" s="9">
        <f t="shared" si="2"/>
        <v>15</v>
      </c>
      <c r="F15" s="9" t="s">
        <v>130</v>
      </c>
      <c r="G15" s="9">
        <v>49</v>
      </c>
      <c r="H15" s="15">
        <f t="shared" si="0"/>
        <v>0</v>
      </c>
      <c r="I15" s="15">
        <f t="shared" si="3"/>
      </c>
      <c r="V15" s="9" t="s">
        <v>246</v>
      </c>
    </row>
    <row r="16" spans="1:22" ht="15.75">
      <c r="A16" s="9">
        <f t="shared" si="4"/>
        <v>16</v>
      </c>
      <c r="B16" s="9" t="s">
        <v>203</v>
      </c>
      <c r="D16" s="24" t="s">
        <v>208</v>
      </c>
      <c r="E16" s="9">
        <f t="shared" si="2"/>
        <v>16</v>
      </c>
      <c r="F16" s="9" t="s">
        <v>131</v>
      </c>
      <c r="G16" s="9">
        <v>57</v>
      </c>
      <c r="H16" s="15">
        <f t="shared" si="0"/>
        <v>0</v>
      </c>
      <c r="I16" s="15">
        <f t="shared" si="3"/>
      </c>
      <c r="V16" s="9" t="s">
        <v>228</v>
      </c>
    </row>
    <row r="17" spans="1:22" ht="15.75">
      <c r="A17" s="9">
        <f t="shared" si="4"/>
        <v>17</v>
      </c>
      <c r="B17" s="9" t="s">
        <v>51</v>
      </c>
      <c r="D17" s="15" t="s">
        <v>210</v>
      </c>
      <c r="E17" s="9">
        <f t="shared" si="2"/>
        <v>17</v>
      </c>
      <c r="F17" s="9" t="s">
        <v>132</v>
      </c>
      <c r="G17" s="9">
        <v>58</v>
      </c>
      <c r="H17" s="15">
        <f t="shared" si="0"/>
        <v>0</v>
      </c>
      <c r="I17" s="15">
        <f t="shared" si="3"/>
      </c>
      <c r="V17" s="9" t="s">
        <v>247</v>
      </c>
    </row>
    <row r="18" spans="1:22" ht="15.75">
      <c r="A18" s="9">
        <f t="shared" si="4"/>
        <v>18</v>
      </c>
      <c r="B18" s="9" t="s">
        <v>78</v>
      </c>
      <c r="D18" s="25">
        <v>1</v>
      </c>
      <c r="E18" s="9">
        <f t="shared" si="2"/>
        <v>18</v>
      </c>
      <c r="F18" s="9" t="s">
        <v>133</v>
      </c>
      <c r="G18" s="9">
        <v>68</v>
      </c>
      <c r="H18" s="15">
        <f t="shared" si="0"/>
        <v>0</v>
      </c>
      <c r="I18" s="15">
        <f t="shared" si="3"/>
      </c>
      <c r="V18" s="9" t="s">
        <v>152</v>
      </c>
    </row>
    <row r="19" spans="1:22" ht="15.75">
      <c r="A19" s="9">
        <f t="shared" si="4"/>
        <v>19</v>
      </c>
      <c r="B19" s="9" t="s">
        <v>238</v>
      </c>
      <c r="E19" s="9">
        <f t="shared" si="2"/>
        <v>19</v>
      </c>
      <c r="F19" s="9" t="s">
        <v>122</v>
      </c>
      <c r="G19" s="9">
        <v>70</v>
      </c>
      <c r="H19" s="15">
        <f t="shared" si="0"/>
        <v>0</v>
      </c>
      <c r="I19" s="15">
        <f t="shared" si="3"/>
      </c>
      <c r="V19" s="9" t="s">
        <v>153</v>
      </c>
    </row>
    <row r="20" spans="1:22" ht="15.75">
      <c r="A20" s="9">
        <f t="shared" si="4"/>
        <v>20</v>
      </c>
      <c r="B20" s="9" t="s">
        <v>237</v>
      </c>
      <c r="H20" s="15">
        <f t="shared" si="0"/>
        <v>0</v>
      </c>
      <c r="I20" s="15">
        <f t="shared" si="3"/>
      </c>
      <c r="V20" s="9" t="s">
        <v>154</v>
      </c>
    </row>
    <row r="21" spans="1:22" ht="15.75">
      <c r="A21" s="9">
        <f t="shared" si="4"/>
        <v>21</v>
      </c>
      <c r="B21" s="9" t="s">
        <v>79</v>
      </c>
      <c r="E21" s="9">
        <v>17</v>
      </c>
      <c r="F21" s="9">
        <v>2</v>
      </c>
      <c r="G21" s="9">
        <f>LOOKUP(E21,E1:E19,G1:G19)</f>
        <v>58</v>
      </c>
      <c r="H21" s="15">
        <f t="shared" si="0"/>
        <v>0</v>
      </c>
      <c r="I21" s="15">
        <f t="shared" si="3"/>
      </c>
      <c r="V21" s="9" t="s">
        <v>155</v>
      </c>
    </row>
    <row r="22" spans="1:22" ht="15.75">
      <c r="A22" s="9">
        <f t="shared" si="4"/>
        <v>22</v>
      </c>
      <c r="B22" s="9" t="s">
        <v>80</v>
      </c>
      <c r="E22" s="9"/>
      <c r="F22" s="9"/>
      <c r="G22" s="9"/>
      <c r="H22" s="15">
        <f t="shared" si="0"/>
        <v>0</v>
      </c>
      <c r="I22" s="15">
        <f t="shared" si="3"/>
      </c>
      <c r="V22" s="9" t="s">
        <v>156</v>
      </c>
    </row>
    <row r="23" spans="1:22" ht="15.75">
      <c r="A23" s="9">
        <f t="shared" si="4"/>
        <v>23</v>
      </c>
      <c r="B23" s="9" t="s">
        <v>81</v>
      </c>
      <c r="E23" s="9"/>
      <c r="F23" s="9">
        <f>E21+F21-1+G21</f>
        <v>76</v>
      </c>
      <c r="G23" s="9"/>
      <c r="H23" s="15">
        <f t="shared" si="0"/>
        <v>0</v>
      </c>
      <c r="I23" s="15">
        <f t="shared" si="3"/>
      </c>
      <c r="V23" s="9" t="s">
        <v>157</v>
      </c>
    </row>
    <row r="24" spans="1:22" ht="15.75">
      <c r="A24" s="9">
        <f t="shared" si="4"/>
        <v>24</v>
      </c>
      <c r="B24" s="9" t="s">
        <v>82</v>
      </c>
      <c r="E24" s="9"/>
      <c r="F24" s="9"/>
      <c r="G24" s="9"/>
      <c r="H24" s="15">
        <f t="shared" si="0"/>
        <v>0</v>
      </c>
      <c r="I24" s="15">
        <f t="shared" si="3"/>
      </c>
      <c r="V24" s="9" t="s">
        <v>158</v>
      </c>
    </row>
    <row r="25" spans="1:22" ht="15.75">
      <c r="A25" s="9">
        <f t="shared" si="4"/>
        <v>25</v>
      </c>
      <c r="B25" s="9" t="s">
        <v>83</v>
      </c>
      <c r="E25" s="9">
        <f>IF($E$21=1,IF($F$21&gt;1,1,0),0)</f>
        <v>0</v>
      </c>
      <c r="F25" s="9"/>
      <c r="G25" s="9"/>
      <c r="H25" s="15">
        <f t="shared" si="0"/>
        <v>0</v>
      </c>
      <c r="I25" s="15">
        <f t="shared" si="3"/>
      </c>
      <c r="V25" s="9" t="s">
        <v>159</v>
      </c>
    </row>
    <row r="26" spans="1:22" ht="15.75">
      <c r="A26" s="9">
        <f t="shared" si="4"/>
        <v>26</v>
      </c>
      <c r="B26" s="9" t="s">
        <v>84</v>
      </c>
      <c r="E26" s="9">
        <f>IF($E$21=2,IF($F$21&gt;1,1,0),0)</f>
        <v>0</v>
      </c>
      <c r="F26" s="9"/>
      <c r="G26" s="9"/>
      <c r="H26" s="15">
        <f t="shared" si="0"/>
        <v>0</v>
      </c>
      <c r="I26" s="15">
        <f t="shared" si="3"/>
      </c>
      <c r="V26" s="9" t="s">
        <v>160</v>
      </c>
    </row>
    <row r="27" spans="1:22" ht="15.75">
      <c r="A27" s="9">
        <f t="shared" si="4"/>
        <v>27</v>
      </c>
      <c r="B27" s="9" t="s">
        <v>11</v>
      </c>
      <c r="E27" s="9">
        <f>IF($E$21=3,IF($F$21&gt;1,1,0),0)</f>
        <v>0</v>
      </c>
      <c r="F27" s="9"/>
      <c r="G27" s="9"/>
      <c r="H27" s="15">
        <f t="shared" si="0"/>
        <v>0</v>
      </c>
      <c r="I27" s="15">
        <f t="shared" si="3"/>
      </c>
      <c r="V27" s="9" t="s">
        <v>161</v>
      </c>
    </row>
    <row r="28" spans="1:22" ht="15.75">
      <c r="A28" s="9">
        <f t="shared" si="4"/>
        <v>28</v>
      </c>
      <c r="B28" s="9" t="s">
        <v>242</v>
      </c>
      <c r="E28" s="9">
        <f>IF($E$21=4,IF($F$21&gt;1,1,0),0)</f>
        <v>0</v>
      </c>
      <c r="F28" s="9"/>
      <c r="G28" s="9"/>
      <c r="H28" s="15">
        <f t="shared" si="0"/>
        <v>0</v>
      </c>
      <c r="I28" s="15">
        <f t="shared" si="3"/>
      </c>
      <c r="V28" s="9" t="s">
        <v>162</v>
      </c>
    </row>
    <row r="29" spans="1:22" ht="15.75">
      <c r="A29" s="9">
        <f t="shared" si="4"/>
        <v>29</v>
      </c>
      <c r="B29" s="9" t="s">
        <v>243</v>
      </c>
      <c r="E29" s="9">
        <f>IF($E$21=5,IF($F$21&gt;1,1,0),0)</f>
        <v>0</v>
      </c>
      <c r="F29" s="9"/>
      <c r="G29" s="9"/>
      <c r="H29" s="15">
        <f t="shared" si="0"/>
        <v>0</v>
      </c>
      <c r="I29" s="15">
        <f t="shared" si="3"/>
      </c>
      <c r="V29" s="9" t="s">
        <v>163</v>
      </c>
    </row>
    <row r="30" spans="1:22" ht="15.75">
      <c r="A30" s="9">
        <f t="shared" si="4"/>
        <v>30</v>
      </c>
      <c r="B30" s="9" t="s">
        <v>15</v>
      </c>
      <c r="E30" s="9">
        <f>IF($E$21=6,IF($F$21&gt;3,1,0),0)</f>
        <v>0</v>
      </c>
      <c r="F30" s="9"/>
      <c r="G30" s="9"/>
      <c r="H30" s="15">
        <f t="shared" si="0"/>
        <v>0</v>
      </c>
      <c r="I30" s="15">
        <f t="shared" si="3"/>
      </c>
      <c r="V30" s="9" t="s">
        <v>164</v>
      </c>
    </row>
    <row r="31" spans="1:22" ht="15.75">
      <c r="A31" s="9">
        <f t="shared" si="4"/>
        <v>31</v>
      </c>
      <c r="B31" s="9" t="s">
        <v>244</v>
      </c>
      <c r="E31" s="9">
        <f>IF($E$21=7,IF($F$21&gt;1,1,0),0)</f>
        <v>0</v>
      </c>
      <c r="F31" s="9"/>
      <c r="G31" s="9"/>
      <c r="H31" s="15">
        <f t="shared" si="0"/>
        <v>0</v>
      </c>
      <c r="I31" s="15">
        <f t="shared" si="3"/>
      </c>
      <c r="V31" s="9" t="s">
        <v>165</v>
      </c>
    </row>
    <row r="32" spans="1:22" ht="15.75">
      <c r="A32" s="9">
        <f t="shared" si="4"/>
        <v>32</v>
      </c>
      <c r="B32" s="9" t="s">
        <v>241</v>
      </c>
      <c r="E32" s="9">
        <f>IF($E$21=8,IF($F$21&gt;2,1,0),0)</f>
        <v>0</v>
      </c>
      <c r="F32" s="9"/>
      <c r="G32" s="9"/>
      <c r="H32" s="15">
        <f t="shared" si="0"/>
        <v>0</v>
      </c>
      <c r="I32" s="15">
        <f t="shared" si="3"/>
      </c>
      <c r="V32" s="9" t="s">
        <v>166</v>
      </c>
    </row>
    <row r="33" spans="1:22" ht="15.75">
      <c r="A33" s="9">
        <f t="shared" si="4"/>
        <v>33</v>
      </c>
      <c r="B33" s="9" t="s">
        <v>85</v>
      </c>
      <c r="E33" s="9">
        <f>IF($E$21=9,IF($F$21&gt;1,1,0),0)</f>
        <v>0</v>
      </c>
      <c r="F33" s="9"/>
      <c r="G33" s="9"/>
      <c r="H33" s="15">
        <f t="shared" si="0"/>
        <v>0</v>
      </c>
      <c r="I33" s="15">
        <f t="shared" si="3"/>
      </c>
      <c r="V33" s="9" t="s">
        <v>167</v>
      </c>
    </row>
    <row r="34" spans="1:85" ht="15.75">
      <c r="A34" s="9">
        <f t="shared" si="4"/>
        <v>34</v>
      </c>
      <c r="B34" s="9" t="s">
        <v>86</v>
      </c>
      <c r="E34" s="9">
        <f>IF($E$21=10,IF($F$21&gt;1,1,0),0)</f>
        <v>0</v>
      </c>
      <c r="F34" s="9"/>
      <c r="G34" s="9"/>
      <c r="H34" s="15">
        <f t="shared" si="0"/>
        <v>0</v>
      </c>
      <c r="I34" s="15">
        <f t="shared" si="3"/>
      </c>
      <c r="V34" s="9" t="s">
        <v>168</v>
      </c>
      <c r="CG34" s="15" t="s">
        <v>30</v>
      </c>
    </row>
    <row r="35" spans="1:85" ht="15.75">
      <c r="A35" s="9">
        <f t="shared" si="4"/>
        <v>35</v>
      </c>
      <c r="B35" s="9" t="s">
        <v>87</v>
      </c>
      <c r="E35" s="9">
        <f>IF($E$21=11,IF($F$21&gt;1,1,0),0)</f>
        <v>0</v>
      </c>
      <c r="F35" s="9"/>
      <c r="G35" s="9"/>
      <c r="H35" s="15">
        <f t="shared" si="0"/>
        <v>0</v>
      </c>
      <c r="I35" s="15">
        <f t="shared" si="3"/>
      </c>
      <c r="V35" s="9" t="s">
        <v>169</v>
      </c>
      <c r="CG35" s="15">
        <v>0.08222</v>
      </c>
    </row>
    <row r="36" spans="1:22" ht="15.75">
      <c r="A36" s="9">
        <f t="shared" si="4"/>
        <v>36</v>
      </c>
      <c r="B36" s="9" t="s">
        <v>88</v>
      </c>
      <c r="E36" s="9">
        <f>IF($E$21=12,IF($F$21&gt;1,1,0),0)</f>
        <v>0</v>
      </c>
      <c r="F36" s="9"/>
      <c r="G36" s="9"/>
      <c r="H36" s="15">
        <f t="shared" si="0"/>
        <v>0</v>
      </c>
      <c r="I36" s="15">
        <f t="shared" si="3"/>
      </c>
      <c r="V36" s="9" t="s">
        <v>170</v>
      </c>
    </row>
    <row r="37" spans="1:22" ht="15.75">
      <c r="A37" s="9">
        <f t="shared" si="4"/>
        <v>37</v>
      </c>
      <c r="B37" s="9" t="s">
        <v>89</v>
      </c>
      <c r="E37" s="9">
        <f>IF($E$21=13,IF($F$21&gt;43,1,0),0)</f>
        <v>0</v>
      </c>
      <c r="F37" s="9"/>
      <c r="G37" s="9"/>
      <c r="H37" s="15">
        <f t="shared" si="0"/>
        <v>0</v>
      </c>
      <c r="I37" s="15">
        <f t="shared" si="3"/>
      </c>
      <c r="V37" s="9" t="s">
        <v>171</v>
      </c>
    </row>
    <row r="38" spans="1:22" ht="15.75">
      <c r="A38" s="9">
        <f t="shared" si="4"/>
        <v>38</v>
      </c>
      <c r="B38" s="9" t="s">
        <v>90</v>
      </c>
      <c r="E38" s="9">
        <f>IF($E$21=14,IF($F$21&gt;5,1,0),0)</f>
        <v>0</v>
      </c>
      <c r="F38" s="9"/>
      <c r="G38" s="9"/>
      <c r="H38" s="15">
        <f t="shared" si="0"/>
        <v>0</v>
      </c>
      <c r="I38" s="15">
        <f t="shared" si="3"/>
      </c>
      <c r="V38" s="9" t="s">
        <v>172</v>
      </c>
    </row>
    <row r="39" spans="1:22" ht="15.75">
      <c r="A39" s="9">
        <f t="shared" si="4"/>
        <v>39</v>
      </c>
      <c r="B39" s="9" t="s">
        <v>91</v>
      </c>
      <c r="E39" s="9">
        <f>IF($E$21=15,IF($F$21&gt;9,1,0),0)</f>
        <v>0</v>
      </c>
      <c r="F39" s="9"/>
      <c r="G39" s="9"/>
      <c r="H39" s="15">
        <f t="shared" si="0"/>
        <v>0</v>
      </c>
      <c r="I39" s="15">
        <f t="shared" si="3"/>
      </c>
      <c r="V39" s="9" t="s">
        <v>173</v>
      </c>
    </row>
    <row r="40" spans="1:22" ht="15.75">
      <c r="A40" s="9">
        <f t="shared" si="4"/>
        <v>40</v>
      </c>
      <c r="B40" s="9" t="s">
        <v>92</v>
      </c>
      <c r="E40" s="9">
        <f>IF($E$21=16,IF($F$21&gt;2,1,0),0)</f>
        <v>0</v>
      </c>
      <c r="F40" s="9"/>
      <c r="G40" s="9"/>
      <c r="H40" s="15">
        <f t="shared" si="0"/>
        <v>0</v>
      </c>
      <c r="I40" s="15">
        <f t="shared" si="3"/>
      </c>
      <c r="V40" s="9" t="s">
        <v>174</v>
      </c>
    </row>
    <row r="41" spans="1:22" ht="15.75">
      <c r="A41" s="9">
        <f t="shared" si="4"/>
        <v>41</v>
      </c>
      <c r="B41" s="9" t="s">
        <v>93</v>
      </c>
      <c r="E41" s="9">
        <f>IF($E$21=17,IF($F$21&gt;11,1,0),0)</f>
        <v>0</v>
      </c>
      <c r="F41" s="9"/>
      <c r="G41" s="9"/>
      <c r="H41" s="15">
        <f t="shared" si="0"/>
        <v>0</v>
      </c>
      <c r="I41" s="15">
        <f t="shared" si="3"/>
      </c>
      <c r="V41" s="9" t="s">
        <v>175</v>
      </c>
    </row>
    <row r="42" spans="1:22" ht="15.75">
      <c r="A42" s="9">
        <f t="shared" si="4"/>
        <v>42</v>
      </c>
      <c r="B42" s="9" t="s">
        <v>94</v>
      </c>
      <c r="E42" s="9">
        <f>IF($E$21=18,IF($F$21&gt;3,1,0),0)</f>
        <v>0</v>
      </c>
      <c r="F42" s="9"/>
      <c r="G42" s="9"/>
      <c r="H42" s="15">
        <f t="shared" si="0"/>
        <v>0</v>
      </c>
      <c r="I42" s="15">
        <f t="shared" si="3"/>
      </c>
      <c r="V42" s="9" t="s">
        <v>176</v>
      </c>
    </row>
    <row r="43" spans="1:22" ht="16.5" thickBot="1">
      <c r="A43" s="9">
        <f t="shared" si="4"/>
        <v>43</v>
      </c>
      <c r="B43" s="9" t="s">
        <v>28</v>
      </c>
      <c r="E43" s="9">
        <f>IF($E$21=19,IF($F$21&gt;1,1,0),0)</f>
        <v>0</v>
      </c>
      <c r="F43" s="9"/>
      <c r="G43" s="9"/>
      <c r="H43" s="15">
        <f t="shared" si="0"/>
        <v>0</v>
      </c>
      <c r="I43" s="15">
        <f t="shared" si="3"/>
      </c>
      <c r="V43" s="9" t="s">
        <v>177</v>
      </c>
    </row>
    <row r="44" spans="1:22" ht="16.5" thickBot="1">
      <c r="A44" s="9">
        <f aca="true" t="shared" si="5" ref="A44:A67">A43+1</f>
        <v>44</v>
      </c>
      <c r="B44" s="9" t="s">
        <v>31</v>
      </c>
      <c r="D44" s="15" t="s">
        <v>202</v>
      </c>
      <c r="E44" s="23">
        <f>SUM(E25:E43)</f>
        <v>0</v>
      </c>
      <c r="F44" s="9"/>
      <c r="G44" s="9"/>
      <c r="J44" s="15" t="s">
        <v>201</v>
      </c>
      <c r="V44" s="9" t="s">
        <v>178</v>
      </c>
    </row>
    <row r="45" spans="1:7" ht="15.75">
      <c r="A45" s="9">
        <f t="shared" si="5"/>
        <v>45</v>
      </c>
      <c r="B45" s="9" t="s">
        <v>95</v>
      </c>
      <c r="E45" s="9"/>
      <c r="F45" s="9"/>
      <c r="G45" s="9"/>
    </row>
    <row r="46" spans="1:7" ht="15.75">
      <c r="A46" s="9">
        <f t="shared" si="5"/>
        <v>46</v>
      </c>
      <c r="B46" s="9" t="s">
        <v>96</v>
      </c>
      <c r="E46" s="9"/>
      <c r="F46" s="9"/>
      <c r="G46" s="9"/>
    </row>
    <row r="47" spans="1:7" ht="15.75">
      <c r="A47" s="9">
        <f t="shared" si="5"/>
        <v>47</v>
      </c>
      <c r="B47" s="9" t="s">
        <v>97</v>
      </c>
      <c r="E47" s="9"/>
      <c r="F47" s="9"/>
      <c r="G47" s="9"/>
    </row>
    <row r="48" spans="1:7" ht="15.75">
      <c r="A48" s="9">
        <f t="shared" si="5"/>
        <v>48</v>
      </c>
      <c r="B48" s="9" t="s">
        <v>98</v>
      </c>
      <c r="E48" s="9"/>
      <c r="F48" s="9"/>
      <c r="G48" s="9"/>
    </row>
    <row r="49" spans="1:7" ht="15.75">
      <c r="A49" s="9">
        <f t="shared" si="5"/>
        <v>49</v>
      </c>
      <c r="B49" s="9" t="s">
        <v>99</v>
      </c>
      <c r="E49" s="9"/>
      <c r="F49" s="9"/>
      <c r="G49" s="9"/>
    </row>
    <row r="50" spans="1:7" ht="15.75">
      <c r="A50" s="9">
        <f t="shared" si="5"/>
        <v>50</v>
      </c>
      <c r="B50" s="9" t="s">
        <v>100</v>
      </c>
      <c r="E50" s="9"/>
      <c r="G50" s="9"/>
    </row>
    <row r="51" spans="1:7" ht="15.75">
      <c r="A51" s="9">
        <f t="shared" si="5"/>
        <v>51</v>
      </c>
      <c r="B51" s="9" t="s">
        <v>101</v>
      </c>
      <c r="E51" s="9"/>
      <c r="G51" s="9"/>
    </row>
    <row r="52" spans="1:7" ht="15.75">
      <c r="A52" s="9">
        <f t="shared" si="5"/>
        <v>52</v>
      </c>
      <c r="B52" s="9" t="s">
        <v>34</v>
      </c>
      <c r="E52" s="9"/>
      <c r="G52" s="9"/>
    </row>
    <row r="53" spans="1:7" ht="15.75">
      <c r="A53" s="9">
        <f t="shared" si="5"/>
        <v>53</v>
      </c>
      <c r="B53" s="9" t="s">
        <v>67</v>
      </c>
      <c r="E53" s="9"/>
      <c r="G53" s="9"/>
    </row>
    <row r="54" spans="1:7" ht="15.75">
      <c r="A54" s="9">
        <f t="shared" si="5"/>
        <v>54</v>
      </c>
      <c r="B54" s="9" t="s">
        <v>68</v>
      </c>
      <c r="E54" s="9"/>
      <c r="G54" s="9"/>
    </row>
    <row r="55" spans="1:7" ht="15.75">
      <c r="A55" s="9">
        <f t="shared" si="5"/>
        <v>55</v>
      </c>
      <c r="B55" s="9" t="s">
        <v>37</v>
      </c>
      <c r="E55" s="9"/>
      <c r="G55" s="9"/>
    </row>
    <row r="56" spans="1:7" ht="15.75">
      <c r="A56" s="9">
        <f t="shared" si="5"/>
        <v>56</v>
      </c>
      <c r="B56" s="9" t="s">
        <v>66</v>
      </c>
      <c r="E56" s="9"/>
      <c r="G56" s="9"/>
    </row>
    <row r="57" spans="1:7" ht="15.75">
      <c r="A57" s="9">
        <f t="shared" si="5"/>
        <v>57</v>
      </c>
      <c r="B57" s="9" t="s">
        <v>65</v>
      </c>
      <c r="E57" s="9"/>
      <c r="G57" s="9"/>
    </row>
    <row r="58" spans="1:7" ht="15.75">
      <c r="A58" s="9">
        <f t="shared" si="5"/>
        <v>58</v>
      </c>
      <c r="B58" s="9" t="s">
        <v>71</v>
      </c>
      <c r="E58" s="9"/>
      <c r="G58" s="9"/>
    </row>
    <row r="59" spans="1:7" ht="15.75">
      <c r="A59" s="9">
        <f t="shared" si="5"/>
        <v>59</v>
      </c>
      <c r="B59" s="9" t="s">
        <v>102</v>
      </c>
      <c r="E59" s="9"/>
      <c r="G59" s="9"/>
    </row>
    <row r="60" spans="1:7" ht="15.75">
      <c r="A60" s="9">
        <f t="shared" si="5"/>
        <v>60</v>
      </c>
      <c r="B60" s="9" t="s">
        <v>103</v>
      </c>
      <c r="E60" s="9"/>
      <c r="F60" s="9"/>
      <c r="G60" s="9"/>
    </row>
    <row r="61" spans="1:7" ht="15.75">
      <c r="A61" s="9">
        <f t="shared" si="5"/>
        <v>61</v>
      </c>
      <c r="B61" s="9" t="s">
        <v>104</v>
      </c>
      <c r="E61" s="9"/>
      <c r="F61" s="9"/>
      <c r="G61" s="9"/>
    </row>
    <row r="62" spans="1:7" ht="15.75">
      <c r="A62" s="9">
        <f t="shared" si="5"/>
        <v>62</v>
      </c>
      <c r="B62" s="9" t="s">
        <v>105</v>
      </c>
      <c r="E62" s="9"/>
      <c r="F62" s="9"/>
      <c r="G62" s="9"/>
    </row>
    <row r="63" spans="1:7" ht="15.75">
      <c r="A63" s="9">
        <f t="shared" si="5"/>
        <v>63</v>
      </c>
      <c r="B63" s="9" t="s">
        <v>106</v>
      </c>
      <c r="E63" s="9"/>
      <c r="F63" s="9"/>
      <c r="G63" s="9"/>
    </row>
    <row r="64" spans="1:7" ht="15.75">
      <c r="A64" s="9">
        <f t="shared" si="5"/>
        <v>64</v>
      </c>
      <c r="B64" s="9" t="s">
        <v>107</v>
      </c>
      <c r="E64" s="9"/>
      <c r="G64" s="9"/>
    </row>
    <row r="65" spans="1:7" ht="15.75">
      <c r="A65" s="9">
        <f t="shared" si="5"/>
        <v>65</v>
      </c>
      <c r="B65" s="9" t="s">
        <v>108</v>
      </c>
      <c r="E65" s="9"/>
      <c r="G65" s="9"/>
    </row>
    <row r="66" spans="1:7" ht="15.75">
      <c r="A66" s="9">
        <f t="shared" si="5"/>
        <v>66</v>
      </c>
      <c r="B66" s="9" t="s">
        <v>109</v>
      </c>
      <c r="E66" s="9"/>
      <c r="G66" s="9"/>
    </row>
    <row r="67" spans="1:7" ht="15.75">
      <c r="A67" s="9">
        <f t="shared" si="5"/>
        <v>67</v>
      </c>
      <c r="B67" s="9" t="s">
        <v>110</v>
      </c>
      <c r="E67" s="9"/>
      <c r="G67" s="9"/>
    </row>
    <row r="68" spans="1:7" ht="15.75">
      <c r="A68" s="9">
        <f aca="true" t="shared" si="6" ref="A68:A89">A67+1</f>
        <v>68</v>
      </c>
      <c r="B68" s="9" t="s">
        <v>111</v>
      </c>
      <c r="E68" s="9"/>
      <c r="G68" s="9"/>
    </row>
    <row r="69" spans="1:7" ht="15.75">
      <c r="A69" s="9">
        <f t="shared" si="6"/>
        <v>69</v>
      </c>
      <c r="B69" s="9" t="s">
        <v>112</v>
      </c>
      <c r="E69" s="9"/>
      <c r="F69" s="9"/>
      <c r="G69" s="9"/>
    </row>
    <row r="70" spans="1:7" ht="15.75">
      <c r="A70" s="9">
        <f t="shared" si="6"/>
        <v>70</v>
      </c>
      <c r="B70" s="9" t="s">
        <v>113</v>
      </c>
      <c r="E70" s="9"/>
      <c r="F70" s="9"/>
      <c r="G70" s="9"/>
    </row>
    <row r="71" spans="1:7" ht="15.75">
      <c r="A71" s="9">
        <f t="shared" si="6"/>
        <v>71</v>
      </c>
      <c r="B71" s="9" t="s">
        <v>35</v>
      </c>
      <c r="E71" s="9"/>
      <c r="F71" s="9"/>
      <c r="G71" s="9"/>
    </row>
    <row r="72" spans="1:7" ht="15.75">
      <c r="A72" s="9">
        <f t="shared" si="6"/>
        <v>72</v>
      </c>
      <c r="B72" s="9" t="s">
        <v>54</v>
      </c>
      <c r="E72" s="9"/>
      <c r="F72" s="9"/>
      <c r="G72" s="9"/>
    </row>
    <row r="73" spans="1:7" ht="15.75">
      <c r="A73" s="9">
        <f t="shared" si="6"/>
        <v>73</v>
      </c>
      <c r="B73" s="9" t="s">
        <v>72</v>
      </c>
      <c r="E73" s="9"/>
      <c r="F73" s="9"/>
      <c r="G73" s="9"/>
    </row>
    <row r="74" spans="1:7" ht="15.75">
      <c r="A74" s="9">
        <f t="shared" si="6"/>
        <v>74</v>
      </c>
      <c r="B74" s="9" t="s">
        <v>73</v>
      </c>
      <c r="E74" s="9"/>
      <c r="F74" s="9"/>
      <c r="G74" s="9"/>
    </row>
    <row r="75" spans="1:7" ht="15.75">
      <c r="A75" s="9">
        <f t="shared" si="6"/>
        <v>75</v>
      </c>
      <c r="B75" s="9" t="s">
        <v>114</v>
      </c>
      <c r="E75" s="9"/>
      <c r="F75" s="9"/>
      <c r="G75" s="9"/>
    </row>
    <row r="76" spans="1:7" ht="15.75">
      <c r="A76" s="9">
        <f t="shared" si="6"/>
        <v>76</v>
      </c>
      <c r="B76" s="9" t="s">
        <v>115</v>
      </c>
      <c r="E76" s="9"/>
      <c r="F76" s="9"/>
      <c r="G76" s="9"/>
    </row>
    <row r="77" spans="1:7" ht="15.75">
      <c r="A77" s="9">
        <f t="shared" si="6"/>
        <v>77</v>
      </c>
      <c r="B77" s="9" t="s">
        <v>116</v>
      </c>
      <c r="E77" s="9"/>
      <c r="G77" s="9"/>
    </row>
    <row r="78" spans="1:7" ht="15.75">
      <c r="A78" s="9">
        <f t="shared" si="6"/>
        <v>78</v>
      </c>
      <c r="B78" s="9" t="s">
        <v>117</v>
      </c>
      <c r="E78" s="9"/>
      <c r="G78" s="9"/>
    </row>
    <row r="79" spans="1:7" ht="15.75">
      <c r="A79" s="9">
        <f t="shared" si="6"/>
        <v>79</v>
      </c>
      <c r="B79" s="9" t="s">
        <v>118</v>
      </c>
      <c r="E79" s="9"/>
      <c r="F79" s="9"/>
      <c r="G79" s="9"/>
    </row>
    <row r="80" spans="1:7" ht="15.75">
      <c r="A80" s="9">
        <f t="shared" si="6"/>
        <v>80</v>
      </c>
      <c r="B80" s="9" t="s">
        <v>119</v>
      </c>
      <c r="E80" s="9"/>
      <c r="G80" s="9"/>
    </row>
    <row r="81" spans="1:2" ht="15.75">
      <c r="A81" s="9">
        <f t="shared" si="6"/>
        <v>81</v>
      </c>
      <c r="B81" s="9" t="s">
        <v>120</v>
      </c>
    </row>
    <row r="82" spans="1:2" ht="15.75">
      <c r="A82" s="9">
        <f t="shared" si="6"/>
        <v>82</v>
      </c>
      <c r="B82" s="9" t="s">
        <v>121</v>
      </c>
    </row>
    <row r="83" spans="1:2" ht="15.75">
      <c r="A83" s="9">
        <f t="shared" si="6"/>
        <v>83</v>
      </c>
      <c r="B83" s="9" t="s">
        <v>36</v>
      </c>
    </row>
    <row r="84" spans="1:2" ht="15.75">
      <c r="A84" s="9">
        <f t="shared" si="6"/>
        <v>84</v>
      </c>
      <c r="B84" s="9" t="s">
        <v>55</v>
      </c>
    </row>
    <row r="85" spans="1:2" ht="15.75">
      <c r="A85" s="9">
        <f t="shared" si="6"/>
        <v>85</v>
      </c>
      <c r="B85" s="9" t="s">
        <v>56</v>
      </c>
    </row>
    <row r="86" spans="1:2" ht="15.75">
      <c r="A86" s="9">
        <f t="shared" si="6"/>
        <v>86</v>
      </c>
      <c r="B86" s="9" t="s">
        <v>74</v>
      </c>
    </row>
    <row r="87" spans="1:2" ht="15.75">
      <c r="A87" s="9">
        <f t="shared" si="6"/>
        <v>87</v>
      </c>
      <c r="B87" s="9" t="s">
        <v>69</v>
      </c>
    </row>
    <row r="88" spans="1:2" ht="15.75">
      <c r="A88" s="9">
        <f t="shared" si="6"/>
        <v>88</v>
      </c>
      <c r="B88" s="9" t="s">
        <v>70</v>
      </c>
    </row>
    <row r="89" spans="1:2" ht="15.75">
      <c r="A89" s="9">
        <f t="shared" si="6"/>
        <v>89</v>
      </c>
      <c r="B89" s="9" t="s">
        <v>122</v>
      </c>
    </row>
  </sheetData>
  <printOptions gridLines="1"/>
  <pageMargins left="0.787401575" right="0.787401575" top="0.984251969" bottom="0.984251969" header="0" footer="0"/>
  <pageSetup horizontalDpi="600" verticalDpi="600" orientation="portrait" paperSize="9" r:id="rId3"/>
  <headerFooter alignWithMargins="0">
    <oddFooter>&amp;C&amp;8Página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CU45"/>
  <sheetViews>
    <sheetView workbookViewId="0" topLeftCell="O1">
      <selection activeCell="X33" sqref="X33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11" width="10.125" style="0" customWidth="1"/>
    <col min="12" max="15" width="11.125" style="0" customWidth="1"/>
    <col min="16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1:99" ht="30.75" customHeight="1">
      <c r="A1" s="4" t="s">
        <v>38</v>
      </c>
      <c r="B1" s="4"/>
      <c r="C1" t="s">
        <v>0</v>
      </c>
      <c r="D1" t="s">
        <v>45</v>
      </c>
      <c r="E1">
        <v>1</v>
      </c>
      <c r="F1">
        <f>E1+1</f>
        <v>2</v>
      </c>
      <c r="G1">
        <f aca="true" t="shared" si="0" ref="G1:BR1">F1+1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>
        <f t="shared" si="0"/>
        <v>18</v>
      </c>
      <c r="W1">
        <f t="shared" si="0"/>
        <v>19</v>
      </c>
      <c r="X1">
        <f t="shared" si="0"/>
        <v>20</v>
      </c>
      <c r="Y1">
        <f t="shared" si="0"/>
        <v>21</v>
      </c>
      <c r="Z1">
        <f t="shared" si="0"/>
        <v>22</v>
      </c>
      <c r="AA1">
        <f t="shared" si="0"/>
        <v>23</v>
      </c>
      <c r="AB1">
        <f t="shared" si="0"/>
        <v>24</v>
      </c>
      <c r="AC1">
        <f t="shared" si="0"/>
        <v>25</v>
      </c>
      <c r="AD1">
        <f t="shared" si="0"/>
        <v>26</v>
      </c>
      <c r="AE1">
        <f t="shared" si="0"/>
        <v>27</v>
      </c>
      <c r="AF1">
        <f t="shared" si="0"/>
        <v>28</v>
      </c>
      <c r="AG1">
        <f t="shared" si="0"/>
        <v>29</v>
      </c>
      <c r="AH1">
        <f t="shared" si="0"/>
        <v>30</v>
      </c>
      <c r="AI1">
        <f t="shared" si="0"/>
        <v>31</v>
      </c>
      <c r="AJ1">
        <f t="shared" si="0"/>
        <v>32</v>
      </c>
      <c r="AK1">
        <f t="shared" si="0"/>
        <v>33</v>
      </c>
      <c r="AL1">
        <f t="shared" si="0"/>
        <v>34</v>
      </c>
      <c r="AM1">
        <f t="shared" si="0"/>
        <v>35</v>
      </c>
      <c r="AN1">
        <f t="shared" si="0"/>
        <v>36</v>
      </c>
      <c r="AO1">
        <f t="shared" si="0"/>
        <v>37</v>
      </c>
      <c r="AP1">
        <f t="shared" si="0"/>
        <v>38</v>
      </c>
      <c r="AQ1">
        <f t="shared" si="0"/>
        <v>39</v>
      </c>
      <c r="AR1">
        <f t="shared" si="0"/>
        <v>40</v>
      </c>
      <c r="AS1">
        <f t="shared" si="0"/>
        <v>41</v>
      </c>
      <c r="AT1">
        <f t="shared" si="0"/>
        <v>42</v>
      </c>
      <c r="AU1">
        <f t="shared" si="0"/>
        <v>43</v>
      </c>
      <c r="AV1">
        <f t="shared" si="0"/>
        <v>44</v>
      </c>
      <c r="AW1">
        <f t="shared" si="0"/>
        <v>45</v>
      </c>
      <c r="AX1">
        <f t="shared" si="0"/>
        <v>46</v>
      </c>
      <c r="AY1">
        <f t="shared" si="0"/>
        <v>47</v>
      </c>
      <c r="AZ1">
        <f t="shared" si="0"/>
        <v>48</v>
      </c>
      <c r="BA1">
        <f t="shared" si="0"/>
        <v>49</v>
      </c>
      <c r="BB1">
        <f t="shared" si="0"/>
        <v>50</v>
      </c>
      <c r="BC1">
        <f t="shared" si="0"/>
        <v>51</v>
      </c>
      <c r="BD1">
        <f t="shared" si="0"/>
        <v>52</v>
      </c>
      <c r="BE1">
        <f t="shared" si="0"/>
        <v>53</v>
      </c>
      <c r="BF1">
        <f t="shared" si="0"/>
        <v>54</v>
      </c>
      <c r="BG1">
        <f t="shared" si="0"/>
        <v>55</v>
      </c>
      <c r="BH1">
        <f t="shared" si="0"/>
        <v>56</v>
      </c>
      <c r="BI1">
        <f t="shared" si="0"/>
        <v>57</v>
      </c>
      <c r="BJ1">
        <f t="shared" si="0"/>
        <v>58</v>
      </c>
      <c r="BK1">
        <f t="shared" si="0"/>
        <v>59</v>
      </c>
      <c r="BL1">
        <f t="shared" si="0"/>
        <v>60</v>
      </c>
      <c r="BM1">
        <f t="shared" si="0"/>
        <v>61</v>
      </c>
      <c r="BN1">
        <f t="shared" si="0"/>
        <v>62</v>
      </c>
      <c r="BO1">
        <f t="shared" si="0"/>
        <v>63</v>
      </c>
      <c r="BP1">
        <f t="shared" si="0"/>
        <v>64</v>
      </c>
      <c r="BQ1">
        <f t="shared" si="0"/>
        <v>65</v>
      </c>
      <c r="BR1">
        <f t="shared" si="0"/>
        <v>66</v>
      </c>
      <c r="BS1">
        <f aca="true" t="shared" si="1" ref="BS1:CO1">BR1+1</f>
        <v>67</v>
      </c>
      <c r="BT1">
        <f t="shared" si="1"/>
        <v>68</v>
      </c>
      <c r="BU1">
        <f t="shared" si="1"/>
        <v>69</v>
      </c>
      <c r="BV1">
        <f t="shared" si="1"/>
        <v>70</v>
      </c>
      <c r="BW1">
        <f t="shared" si="1"/>
        <v>71</v>
      </c>
      <c r="BX1">
        <f t="shared" si="1"/>
        <v>72</v>
      </c>
      <c r="BY1">
        <f t="shared" si="1"/>
        <v>73</v>
      </c>
      <c r="BZ1">
        <f t="shared" si="1"/>
        <v>74</v>
      </c>
      <c r="CA1">
        <f t="shared" si="1"/>
        <v>75</v>
      </c>
      <c r="CB1">
        <f t="shared" si="1"/>
        <v>76</v>
      </c>
      <c r="CC1">
        <f t="shared" si="1"/>
        <v>77</v>
      </c>
      <c r="CD1">
        <f t="shared" si="1"/>
        <v>78</v>
      </c>
      <c r="CE1">
        <f t="shared" si="1"/>
        <v>79</v>
      </c>
      <c r="CF1">
        <f t="shared" si="1"/>
        <v>80</v>
      </c>
      <c r="CG1">
        <f t="shared" si="1"/>
        <v>81</v>
      </c>
      <c r="CH1">
        <f t="shared" si="1"/>
        <v>82</v>
      </c>
      <c r="CI1">
        <f t="shared" si="1"/>
        <v>83</v>
      </c>
      <c r="CJ1">
        <f t="shared" si="1"/>
        <v>84</v>
      </c>
      <c r="CK1">
        <f t="shared" si="1"/>
        <v>85</v>
      </c>
      <c r="CL1">
        <f t="shared" si="1"/>
        <v>86</v>
      </c>
      <c r="CM1">
        <f t="shared" si="1"/>
        <v>87</v>
      </c>
      <c r="CN1">
        <f t="shared" si="1"/>
        <v>88</v>
      </c>
      <c r="CO1">
        <f t="shared" si="1"/>
        <v>89</v>
      </c>
      <c r="CQ1" s="3" t="s">
        <v>46</v>
      </c>
      <c r="CR1" s="3" t="s">
        <v>47</v>
      </c>
      <c r="CS1" s="3" t="s">
        <v>48</v>
      </c>
      <c r="CU1" t="s">
        <v>2</v>
      </c>
    </row>
    <row r="2" spans="1:97" ht="15.75">
      <c r="A2" s="1">
        <f>Radiofármacos!F23</f>
        <v>76</v>
      </c>
      <c r="B2" s="20">
        <v>1</v>
      </c>
      <c r="C2" t="s">
        <v>3</v>
      </c>
      <c r="E2" s="26">
        <v>0.0037</v>
      </c>
      <c r="F2" s="26">
        <v>0.0023</v>
      </c>
      <c r="G2" s="26">
        <v>0.0014</v>
      </c>
      <c r="H2" s="26">
        <v>0.012</v>
      </c>
      <c r="I2" s="2">
        <v>0.74</v>
      </c>
      <c r="J2" s="2">
        <v>0.00072</v>
      </c>
      <c r="K2" s="2">
        <v>0.11</v>
      </c>
      <c r="L2" s="2">
        <v>0.22</v>
      </c>
      <c r="M2" s="34">
        <v>2.5</v>
      </c>
      <c r="N2" s="2">
        <v>14</v>
      </c>
      <c r="O2" s="2">
        <v>1.5</v>
      </c>
      <c r="P2" s="2">
        <v>0.13</v>
      </c>
      <c r="Q2" s="2">
        <v>0.32</v>
      </c>
      <c r="R2" s="37">
        <v>0.02</v>
      </c>
      <c r="S2" s="2">
        <v>0.78</v>
      </c>
      <c r="T2" s="2">
        <v>0.0068</v>
      </c>
      <c r="U2" s="2">
        <v>0.0037</v>
      </c>
      <c r="V2" s="2">
        <v>0.0083</v>
      </c>
      <c r="W2" s="43">
        <v>0.013</v>
      </c>
      <c r="X2" s="37">
        <v>0.0028</v>
      </c>
      <c r="Y2" s="2">
        <v>0.012</v>
      </c>
      <c r="Z2" s="2">
        <v>0.0099</v>
      </c>
      <c r="AA2" s="2">
        <v>0.0098</v>
      </c>
      <c r="AB2" s="2">
        <v>0.01</v>
      </c>
      <c r="AC2" s="2">
        <v>0.0099</v>
      </c>
      <c r="AD2" s="2">
        <v>0.0098</v>
      </c>
      <c r="AE2" s="2">
        <v>0.012</v>
      </c>
      <c r="AF2" s="2">
        <v>0.0013</v>
      </c>
      <c r="AG2" s="2">
        <v>0.0041</v>
      </c>
      <c r="AH2" s="2">
        <v>0.011</v>
      </c>
      <c r="AI2" s="2">
        <v>0.0018</v>
      </c>
      <c r="AJ2" s="2">
        <v>0.0037</v>
      </c>
      <c r="AK2" s="2">
        <v>0.0029</v>
      </c>
      <c r="AL2" s="2">
        <v>0.0034</v>
      </c>
      <c r="AM2" s="2">
        <v>0.0037</v>
      </c>
      <c r="AN2" s="2">
        <v>0.0021</v>
      </c>
      <c r="AO2" s="2">
        <v>0.0022</v>
      </c>
      <c r="AP2" s="2">
        <v>0.0088</v>
      </c>
      <c r="AQ2" s="2">
        <v>0.0099</v>
      </c>
      <c r="AR2" s="2">
        <v>0.013</v>
      </c>
      <c r="AS2" s="2">
        <v>0.0021</v>
      </c>
      <c r="AT2" s="2">
        <v>0.0035</v>
      </c>
      <c r="AU2" s="2">
        <v>0.0021</v>
      </c>
      <c r="AV2" s="2">
        <v>0.0053</v>
      </c>
      <c r="AW2" s="2">
        <v>0.0068</v>
      </c>
      <c r="AX2" s="2">
        <v>0.0048</v>
      </c>
      <c r="AY2" s="2">
        <v>0.011</v>
      </c>
      <c r="AZ2" s="2">
        <v>0.01</v>
      </c>
      <c r="BA2" s="2">
        <v>0.0075</v>
      </c>
      <c r="BB2" s="2">
        <v>0.0066</v>
      </c>
      <c r="BC2" s="2">
        <v>0.0033</v>
      </c>
      <c r="BD2" s="2">
        <v>0.0034</v>
      </c>
      <c r="BE2" s="2">
        <v>0.0025</v>
      </c>
      <c r="BF2" s="2">
        <v>0.0036</v>
      </c>
      <c r="BG2" s="2">
        <v>0.0053</v>
      </c>
      <c r="BH2" s="2">
        <v>0.00039</v>
      </c>
      <c r="BI2" s="2">
        <v>0.0016</v>
      </c>
      <c r="BJ2" s="2">
        <v>0.011</v>
      </c>
      <c r="BK2" s="2">
        <v>0.37</v>
      </c>
      <c r="BL2" s="2">
        <v>0.31</v>
      </c>
      <c r="BM2" s="2">
        <v>0.16</v>
      </c>
      <c r="BN2" s="2">
        <v>0.065</v>
      </c>
      <c r="BO2" s="2">
        <v>0.058</v>
      </c>
      <c r="BP2" s="2">
        <v>0.007</v>
      </c>
      <c r="BQ2" s="2">
        <v>0.0064</v>
      </c>
      <c r="BR2" s="2">
        <v>0.0063</v>
      </c>
      <c r="BS2" s="2">
        <v>0.0064</v>
      </c>
      <c r="BT2" s="2">
        <v>0.0065</v>
      </c>
      <c r="BU2" s="2">
        <v>0.0065</v>
      </c>
      <c r="BV2" s="2">
        <v>0.0065</v>
      </c>
      <c r="BW2" s="2">
        <v>0.017</v>
      </c>
      <c r="BX2" s="2">
        <v>0.00083</v>
      </c>
      <c r="BY2" s="2">
        <v>0.0023</v>
      </c>
      <c r="BZ2" s="2">
        <v>0.011</v>
      </c>
      <c r="CA2" s="2">
        <v>0.037</v>
      </c>
      <c r="CB2" s="2">
        <v>0.032</v>
      </c>
      <c r="CC2" s="2">
        <v>0.036</v>
      </c>
      <c r="CD2" s="2">
        <v>0.039</v>
      </c>
      <c r="CE2" s="2">
        <v>0.042</v>
      </c>
      <c r="CF2" s="2">
        <v>0.046</v>
      </c>
      <c r="CG2" s="2">
        <v>0.049</v>
      </c>
      <c r="CH2" s="2">
        <v>3.5</v>
      </c>
      <c r="CI2" s="2">
        <v>0.17</v>
      </c>
      <c r="CJ2" s="2">
        <v>0.0025</v>
      </c>
      <c r="CK2" s="2">
        <v>0.16</v>
      </c>
      <c r="CL2" s="2">
        <v>0.0001</v>
      </c>
      <c r="CM2" s="2">
        <v>0.00071</v>
      </c>
      <c r="CN2" s="2">
        <v>0.0012</v>
      </c>
      <c r="CO2" s="2">
        <v>0.057</v>
      </c>
      <c r="CP2" s="2"/>
      <c r="CQ2" s="7">
        <f aca="true" t="shared" si="2" ref="CQ2:CQ10">LOOKUP($A$2,$E$1:$CO$1,E2:CO2)</f>
        <v>0.032</v>
      </c>
      <c r="CR2" s="6">
        <f>IF(CQ2=0,"",CQ2*'Dosis adulto MN'!$F$10)</f>
        <v>32</v>
      </c>
      <c r="CS2" s="6">
        <f>IF(CQ2=0,"",CQ2*'Dosis adulto MN'!$F$10*37)</f>
        <v>1184</v>
      </c>
    </row>
    <row r="3" spans="1:99" ht="15.75">
      <c r="A3" s="1" t="s">
        <v>44</v>
      </c>
      <c r="B3" s="20">
        <v>2</v>
      </c>
      <c r="C3" t="s">
        <v>4</v>
      </c>
      <c r="E3" s="26">
        <v>0.027</v>
      </c>
      <c r="F3" s="26">
        <v>0.0081</v>
      </c>
      <c r="G3" s="26">
        <v>0.00026000000000000003</v>
      </c>
      <c r="H3" s="26">
        <v>0.16</v>
      </c>
      <c r="I3" s="2">
        <v>0.74</v>
      </c>
      <c r="J3" s="2">
        <v>0.024</v>
      </c>
      <c r="K3" s="2">
        <v>0.018</v>
      </c>
      <c r="L3" s="2">
        <v>0.075</v>
      </c>
      <c r="M3" s="35">
        <v>0.64</v>
      </c>
      <c r="N3" s="2">
        <v>6</v>
      </c>
      <c r="O3" s="2">
        <v>0.92</v>
      </c>
      <c r="P3" s="2">
        <v>0.081</v>
      </c>
      <c r="Q3" s="2">
        <v>0.33</v>
      </c>
      <c r="R3" s="37">
        <v>0.0002</v>
      </c>
      <c r="S3" s="2">
        <v>1.3</v>
      </c>
      <c r="T3" s="2">
        <v>0.00032</v>
      </c>
      <c r="U3" s="2">
        <v>0.019</v>
      </c>
      <c r="V3" s="2">
        <v>0.004</v>
      </c>
      <c r="W3" s="43">
        <v>0.0018</v>
      </c>
      <c r="X3" s="37">
        <v>0.00067</v>
      </c>
      <c r="Y3" s="2">
        <v>0.0011</v>
      </c>
      <c r="Z3" s="2">
        <v>0.0014</v>
      </c>
      <c r="AA3" s="2">
        <v>0.0016</v>
      </c>
      <c r="AB3" s="2">
        <v>0.00091</v>
      </c>
      <c r="AC3" s="2">
        <v>0.0011</v>
      </c>
      <c r="AD3" s="2">
        <v>0.0014</v>
      </c>
      <c r="AE3" s="2">
        <v>0.018</v>
      </c>
      <c r="AF3" s="2">
        <v>0.062</v>
      </c>
      <c r="AG3" s="2">
        <v>0.022</v>
      </c>
      <c r="AH3" s="2">
        <v>0.017</v>
      </c>
      <c r="AI3" s="2">
        <v>0.01</v>
      </c>
      <c r="AJ3" s="2">
        <v>0.018</v>
      </c>
      <c r="AK3" s="2">
        <v>0.03</v>
      </c>
      <c r="AL3" s="2">
        <v>0.014</v>
      </c>
      <c r="AM3" s="2">
        <v>0.022</v>
      </c>
      <c r="AN3" s="2">
        <v>0.069</v>
      </c>
      <c r="AO3" s="2">
        <v>0.039</v>
      </c>
      <c r="AP3" s="2">
        <v>0.02</v>
      </c>
      <c r="AQ3" s="2">
        <v>0.0085</v>
      </c>
      <c r="AR3" s="2">
        <v>0.00075</v>
      </c>
      <c r="AS3" s="2">
        <v>0.048</v>
      </c>
      <c r="AT3" s="2">
        <v>0.0025</v>
      </c>
      <c r="AU3" s="2">
        <v>0.047</v>
      </c>
      <c r="AV3" s="2">
        <v>0.013</v>
      </c>
      <c r="AW3" s="2">
        <v>0.0087</v>
      </c>
      <c r="AX3" s="2">
        <v>0.017</v>
      </c>
      <c r="AY3" s="2">
        <v>0.0024</v>
      </c>
      <c r="AZ3" s="2">
        <v>0.0026</v>
      </c>
      <c r="BA3" s="2">
        <v>0.011</v>
      </c>
      <c r="BB3" s="2">
        <v>0.0098</v>
      </c>
      <c r="BC3" s="2">
        <v>0.026</v>
      </c>
      <c r="BD3" s="2">
        <v>0.017</v>
      </c>
      <c r="BE3" s="2">
        <v>0.0069</v>
      </c>
      <c r="BF3" s="2">
        <v>0.007</v>
      </c>
      <c r="BG3" s="2">
        <v>0.023</v>
      </c>
      <c r="BH3" s="2">
        <v>0.11</v>
      </c>
      <c r="BI3" s="2">
        <v>0.083</v>
      </c>
      <c r="BJ3" s="2">
        <v>0.056</v>
      </c>
      <c r="BK3" s="2">
        <v>0.066</v>
      </c>
      <c r="BL3" s="2">
        <v>0.072</v>
      </c>
      <c r="BM3" s="2">
        <v>0.2</v>
      </c>
      <c r="BN3" s="2">
        <v>0.18</v>
      </c>
      <c r="BO3" s="2">
        <v>0.2</v>
      </c>
      <c r="BP3" s="2">
        <v>0.09</v>
      </c>
      <c r="BQ3" s="2">
        <v>0.085</v>
      </c>
      <c r="BR3" s="2">
        <v>0.076</v>
      </c>
      <c r="BS3" s="2">
        <v>0.069</v>
      </c>
      <c r="BT3" s="2">
        <v>0.06</v>
      </c>
      <c r="BU3" s="2">
        <v>0.051</v>
      </c>
      <c r="BV3" s="2">
        <v>0.043</v>
      </c>
      <c r="BW3" s="2">
        <v>0.048</v>
      </c>
      <c r="BX3" s="2">
        <v>0.19</v>
      </c>
      <c r="BY3" s="2">
        <v>0.12</v>
      </c>
      <c r="BZ3" s="2">
        <v>0.1</v>
      </c>
      <c r="CA3" s="2">
        <v>0.61</v>
      </c>
      <c r="CB3" s="2">
        <v>0.58</v>
      </c>
      <c r="CC3" s="2">
        <v>0.52</v>
      </c>
      <c r="CD3" s="2">
        <v>0.46</v>
      </c>
      <c r="CE3" s="2">
        <v>0.4</v>
      </c>
      <c r="CF3" s="2">
        <v>0.34</v>
      </c>
      <c r="CG3" s="2">
        <v>0.29</v>
      </c>
      <c r="CH3" s="2">
        <v>0.38</v>
      </c>
      <c r="CI3" s="2">
        <v>0.59</v>
      </c>
      <c r="CJ3" s="2">
        <v>0.92</v>
      </c>
      <c r="CK3" s="2">
        <v>0.52</v>
      </c>
      <c r="CL3" s="2">
        <v>0.0001</v>
      </c>
      <c r="CM3" s="2">
        <v>0.00073</v>
      </c>
      <c r="CN3" s="2">
        <v>0.0012</v>
      </c>
      <c r="CO3" s="2">
        <v>0.04</v>
      </c>
      <c r="CP3" s="2"/>
      <c r="CQ3" s="7">
        <f t="shared" si="2"/>
        <v>0.58</v>
      </c>
      <c r="CR3" s="6">
        <f>IF(CQ3=0,"",CQ3*'Dosis adulto MN'!$F$10)</f>
        <v>580</v>
      </c>
      <c r="CS3" s="6">
        <f>IF(CQ3=0,"",CQ3*'Dosis adulto MN'!$F$10*37)</f>
        <v>21460</v>
      </c>
      <c r="CU3">
        <v>0.05</v>
      </c>
    </row>
    <row r="4" spans="1:99" ht="15.75">
      <c r="A4" s="1">
        <v>2</v>
      </c>
      <c r="B4" s="20">
        <v>3</v>
      </c>
      <c r="C4" t="s">
        <v>5</v>
      </c>
      <c r="E4" s="26">
        <v>0.0011</v>
      </c>
      <c r="F4" s="26">
        <v>0.0016</v>
      </c>
      <c r="G4" s="26">
        <v>0.00062</v>
      </c>
      <c r="H4" s="26">
        <v>0.011</v>
      </c>
      <c r="I4" s="2">
        <v>11</v>
      </c>
      <c r="J4" s="2">
        <v>0.00082</v>
      </c>
      <c r="K4" s="2">
        <v>0.09</v>
      </c>
      <c r="L4" s="2">
        <v>0.11</v>
      </c>
      <c r="M4" s="35">
        <v>1.2</v>
      </c>
      <c r="N4" s="2">
        <v>13</v>
      </c>
      <c r="O4" s="2">
        <v>1.4</v>
      </c>
      <c r="P4" s="2">
        <v>0.63</v>
      </c>
      <c r="Q4" s="2">
        <v>0.23</v>
      </c>
      <c r="R4" s="37">
        <v>0.0007</v>
      </c>
      <c r="S4" s="2">
        <v>17</v>
      </c>
      <c r="T4" s="2">
        <v>0.0049</v>
      </c>
      <c r="U4" s="2">
        <v>0.0052</v>
      </c>
      <c r="V4" s="2">
        <v>0.0089</v>
      </c>
      <c r="W4" s="43">
        <v>0.008199999999999999</v>
      </c>
      <c r="X4" s="37">
        <v>0.006900000000000001</v>
      </c>
      <c r="Y4" s="2">
        <v>0.0087</v>
      </c>
      <c r="Z4" s="2">
        <v>0.0082</v>
      </c>
      <c r="AA4" s="2">
        <v>0.012</v>
      </c>
      <c r="AB4" s="2">
        <v>0.0079</v>
      </c>
      <c r="AC4" s="2">
        <v>0.011</v>
      </c>
      <c r="AD4" s="2">
        <v>0.013</v>
      </c>
      <c r="AE4" s="2">
        <v>0.003</v>
      </c>
      <c r="AF4" s="2">
        <v>0.0023</v>
      </c>
      <c r="AG4" s="2">
        <v>0.0044</v>
      </c>
      <c r="AH4" s="2">
        <v>0.0064</v>
      </c>
      <c r="AI4" s="2">
        <v>0.0059</v>
      </c>
      <c r="AJ4" s="2">
        <v>0.0054</v>
      </c>
      <c r="AK4" s="2">
        <v>0.0044</v>
      </c>
      <c r="AL4" s="2">
        <v>0.0033</v>
      </c>
      <c r="AM4" s="2">
        <v>0.0038</v>
      </c>
      <c r="AN4" s="2">
        <v>0.0017</v>
      </c>
      <c r="AO4" s="2">
        <v>0.0023</v>
      </c>
      <c r="AP4" s="2">
        <v>0.0024</v>
      </c>
      <c r="AQ4" s="2">
        <v>0.0074</v>
      </c>
      <c r="AR4" s="2">
        <v>0.0031</v>
      </c>
      <c r="AS4" s="2">
        <v>0.063</v>
      </c>
      <c r="AT4" s="2">
        <v>0.12</v>
      </c>
      <c r="AU4" s="2">
        <v>0.0019</v>
      </c>
      <c r="AV4" s="2">
        <v>0.0031</v>
      </c>
      <c r="AW4" s="2">
        <v>0.0051</v>
      </c>
      <c r="AX4" s="2">
        <v>0.0037</v>
      </c>
      <c r="AY4" s="2">
        <v>0.0073</v>
      </c>
      <c r="AZ4" s="2">
        <v>0.016</v>
      </c>
      <c r="BA4" s="2">
        <v>0.0082</v>
      </c>
      <c r="BB4" s="2">
        <v>0.0078</v>
      </c>
      <c r="BC4" s="2">
        <v>0.0048</v>
      </c>
      <c r="BD4" s="2">
        <v>0.0045</v>
      </c>
      <c r="BE4" s="2">
        <v>0.0042</v>
      </c>
      <c r="BF4" s="2">
        <v>0.0046</v>
      </c>
      <c r="BG4" s="2">
        <v>0.0051</v>
      </c>
      <c r="BH4" s="2">
        <v>0.0013</v>
      </c>
      <c r="BI4" s="2">
        <v>0.0022</v>
      </c>
      <c r="BJ4" s="2">
        <v>0.0031</v>
      </c>
      <c r="BK4" s="2">
        <v>0.23</v>
      </c>
      <c r="BL4" s="2">
        <v>0.35</v>
      </c>
      <c r="BM4" s="2">
        <v>0.072</v>
      </c>
      <c r="BN4" s="2">
        <v>0.076</v>
      </c>
      <c r="BO4" s="2">
        <v>0.027</v>
      </c>
      <c r="BP4" s="2">
        <v>0.0081</v>
      </c>
      <c r="BQ4" s="2">
        <v>0.0068</v>
      </c>
      <c r="BR4" s="2">
        <v>0.0071</v>
      </c>
      <c r="BS4" s="2">
        <v>0.0075</v>
      </c>
      <c r="BT4" s="2">
        <v>0.0079</v>
      </c>
      <c r="BU4" s="2">
        <v>0.0082</v>
      </c>
      <c r="BV4" s="2">
        <v>0.0086</v>
      </c>
      <c r="BW4" s="2">
        <v>0.011</v>
      </c>
      <c r="BX4" s="2">
        <v>0.0019</v>
      </c>
      <c r="BY4" s="2">
        <v>0.0029</v>
      </c>
      <c r="BZ4" s="2">
        <v>0.016</v>
      </c>
      <c r="CA4" s="2">
        <v>0.032</v>
      </c>
      <c r="CB4" s="2">
        <v>0.032</v>
      </c>
      <c r="CC4" s="2">
        <v>0.047</v>
      </c>
      <c r="CD4" s="2">
        <v>0.061</v>
      </c>
      <c r="CE4" s="2">
        <v>0.076</v>
      </c>
      <c r="CF4" s="2">
        <v>0.091</v>
      </c>
      <c r="CG4" s="2">
        <v>0.11</v>
      </c>
      <c r="CH4" s="2">
        <v>0.4</v>
      </c>
      <c r="CI4" s="2">
        <v>0.061</v>
      </c>
      <c r="CJ4" s="2">
        <v>0.0035</v>
      </c>
      <c r="CK4" s="2">
        <v>0.058</v>
      </c>
      <c r="CL4" s="2">
        <v>0.00012</v>
      </c>
      <c r="CM4" s="2">
        <v>0.0008</v>
      </c>
      <c r="CN4" s="2">
        <v>0.0013</v>
      </c>
      <c r="CO4" s="2">
        <v>0.34</v>
      </c>
      <c r="CP4" s="2"/>
      <c r="CQ4" s="7">
        <f t="shared" si="2"/>
        <v>0.032</v>
      </c>
      <c r="CR4" s="6">
        <f>IF(CQ4=0,"",CQ4*'Dosis adulto MN'!$F$10)</f>
        <v>32</v>
      </c>
      <c r="CS4" s="6">
        <f>IF(CQ4=0,"",CQ4*'Dosis adulto MN'!$F$10*37)</f>
        <v>1184</v>
      </c>
      <c r="CU4">
        <v>0.01</v>
      </c>
    </row>
    <row r="5" spans="2:97" ht="15.75">
      <c r="B5">
        <v>4</v>
      </c>
      <c r="C5" t="s">
        <v>6</v>
      </c>
      <c r="E5" s="26">
        <v>0.0034</v>
      </c>
      <c r="F5" s="26">
        <v>0.004200000000000001</v>
      </c>
      <c r="G5" s="26">
        <v>0.0013</v>
      </c>
      <c r="H5" s="26">
        <v>0.028</v>
      </c>
      <c r="J5" s="2">
        <v>0.00047</v>
      </c>
      <c r="K5" s="2"/>
      <c r="L5" s="2"/>
      <c r="M5" s="34"/>
      <c r="N5" s="2"/>
      <c r="O5" s="2"/>
      <c r="P5" s="2">
        <v>0.057</v>
      </c>
      <c r="Q5" s="2">
        <v>0.048</v>
      </c>
      <c r="R5" s="37">
        <v>0.0009</v>
      </c>
      <c r="T5" s="2">
        <v>0.00025</v>
      </c>
      <c r="U5" s="2">
        <v>0.0019</v>
      </c>
      <c r="W5" s="43">
        <v>0.004</v>
      </c>
      <c r="X5" s="37">
        <v>0.056</v>
      </c>
      <c r="Y5" s="2">
        <v>0.00067</v>
      </c>
      <c r="AE5" s="2">
        <v>0.0012</v>
      </c>
      <c r="AF5" s="2">
        <v>0.00084</v>
      </c>
      <c r="AH5" s="2">
        <v>0.0032</v>
      </c>
      <c r="AI5" s="2">
        <v>0.055</v>
      </c>
      <c r="AJ5" s="2">
        <v>0.002</v>
      </c>
      <c r="AK5" s="2">
        <v>0.002</v>
      </c>
      <c r="AM5" s="2">
        <v>3.4E-05</v>
      </c>
      <c r="AQ5" s="2">
        <v>0.0036</v>
      </c>
      <c r="AS5" s="2">
        <v>0.0017</v>
      </c>
      <c r="AW5" s="2">
        <v>0.00092</v>
      </c>
      <c r="AZ5" s="2">
        <v>0.0023</v>
      </c>
      <c r="BA5" s="2">
        <v>0.0052</v>
      </c>
      <c r="BB5" s="2">
        <v>0.0044</v>
      </c>
      <c r="BC5" s="2">
        <v>0.00046</v>
      </c>
      <c r="BD5" s="2">
        <v>0.00039</v>
      </c>
      <c r="BE5" s="2">
        <v>1.8E-06</v>
      </c>
      <c r="BF5" s="2">
        <v>3.6E-06</v>
      </c>
      <c r="BG5" s="2">
        <v>0.0068</v>
      </c>
      <c r="BH5" s="2">
        <v>0.0001</v>
      </c>
      <c r="BI5" s="2">
        <v>0.00061</v>
      </c>
      <c r="BJ5" s="2">
        <v>0.00011</v>
      </c>
      <c r="BM5" s="2">
        <v>0.13</v>
      </c>
      <c r="BN5" s="2">
        <v>0.65</v>
      </c>
      <c r="BO5" s="2">
        <v>0.0096</v>
      </c>
      <c r="BW5" s="2">
        <v>0.0047</v>
      </c>
      <c r="BX5" s="2">
        <v>0.00038</v>
      </c>
      <c r="BY5" s="2"/>
      <c r="CH5" s="2">
        <v>0.32</v>
      </c>
      <c r="CJ5" s="2">
        <v>0.0013</v>
      </c>
      <c r="CO5" s="2">
        <v>0.022</v>
      </c>
      <c r="CP5" s="2"/>
      <c r="CQ5" s="7">
        <f t="shared" si="2"/>
        <v>0</v>
      </c>
      <c r="CR5" s="6">
        <f>IF(CQ5=0,"",CQ5*'Dosis adulto MN'!$F$10)</f>
      </c>
      <c r="CS5" s="6">
        <f>IF(CQ5=0,"",CQ5*'Dosis adulto MN'!$F$10*37)</f>
      </c>
    </row>
    <row r="6" spans="2:99" ht="15.75">
      <c r="B6">
        <v>5</v>
      </c>
      <c r="C6" t="s">
        <v>7</v>
      </c>
      <c r="E6" s="26">
        <v>0.002</v>
      </c>
      <c r="F6" s="26">
        <v>0.0018</v>
      </c>
      <c r="G6" s="26">
        <v>0.00028000000000000003</v>
      </c>
      <c r="H6" s="26">
        <v>0.0086</v>
      </c>
      <c r="I6" s="2">
        <v>0.92</v>
      </c>
      <c r="J6" s="2">
        <v>0.00043</v>
      </c>
      <c r="K6" s="2">
        <v>0.03</v>
      </c>
      <c r="L6" s="2">
        <v>0.099</v>
      </c>
      <c r="M6" s="35">
        <v>0.98</v>
      </c>
      <c r="N6" s="2">
        <v>7.3</v>
      </c>
      <c r="O6" s="2">
        <v>0.76</v>
      </c>
      <c r="P6" s="2">
        <v>0.047</v>
      </c>
      <c r="Q6" s="2">
        <v>0.077</v>
      </c>
      <c r="R6" s="37">
        <v>0.0002</v>
      </c>
      <c r="S6" s="2">
        <v>0.96</v>
      </c>
      <c r="T6" s="2">
        <v>0.0067</v>
      </c>
      <c r="U6" s="2">
        <v>0.002</v>
      </c>
      <c r="V6" s="2">
        <v>0.0046</v>
      </c>
      <c r="W6" s="43">
        <v>0.0015</v>
      </c>
      <c r="X6" s="37">
        <v>0.0011</v>
      </c>
      <c r="Y6" s="2">
        <v>0.0021</v>
      </c>
      <c r="Z6" s="2">
        <v>0.0026</v>
      </c>
      <c r="AA6" s="2">
        <v>0.0024</v>
      </c>
      <c r="AB6" s="2">
        <v>0.0025</v>
      </c>
      <c r="AC6" s="2">
        <v>0.0023</v>
      </c>
      <c r="AD6" s="2">
        <v>0.0023</v>
      </c>
      <c r="AE6" s="2">
        <v>0.0013</v>
      </c>
      <c r="AF6" s="2">
        <v>0.00071</v>
      </c>
      <c r="AG6" s="2">
        <v>0.003</v>
      </c>
      <c r="AH6" s="2">
        <v>0.00065</v>
      </c>
      <c r="AI6" s="2">
        <v>0.00054</v>
      </c>
      <c r="AJ6" s="2">
        <v>0.0018</v>
      </c>
      <c r="AK6" s="2">
        <v>0.0017</v>
      </c>
      <c r="AL6" s="2">
        <v>0.0018</v>
      </c>
      <c r="AM6" s="2">
        <v>0.00048</v>
      </c>
      <c r="AN6" s="2">
        <v>0.00056</v>
      </c>
      <c r="AO6" s="2">
        <v>0.00051</v>
      </c>
      <c r="AP6" s="2">
        <v>0.0023</v>
      </c>
      <c r="AQ6" s="2">
        <v>0.0035</v>
      </c>
      <c r="AR6" s="2">
        <v>0.0021</v>
      </c>
      <c r="AS6" s="2">
        <v>0.00071</v>
      </c>
      <c r="AT6" s="2">
        <v>0.0021</v>
      </c>
      <c r="AU6" s="2">
        <v>0.0019</v>
      </c>
      <c r="AV6" s="2">
        <v>0.0064</v>
      </c>
      <c r="AW6" s="2">
        <v>0.005</v>
      </c>
      <c r="AX6" s="2">
        <v>0.0052</v>
      </c>
      <c r="AY6" s="2">
        <v>0.0035</v>
      </c>
      <c r="AZ6" s="2">
        <v>0.0024</v>
      </c>
      <c r="BA6" s="2">
        <v>0.0038</v>
      </c>
      <c r="BB6" s="2">
        <v>0.0034</v>
      </c>
      <c r="BC6" s="2">
        <v>0.001</v>
      </c>
      <c r="BD6" s="2">
        <v>0.0009</v>
      </c>
      <c r="BE6" s="2">
        <v>0.00028</v>
      </c>
      <c r="BF6" s="2">
        <v>0.00053</v>
      </c>
      <c r="BG6" s="2">
        <v>0.002</v>
      </c>
      <c r="BH6" s="2">
        <v>0.0001</v>
      </c>
      <c r="BI6" s="2">
        <v>0.00054</v>
      </c>
      <c r="BJ6" s="2">
        <v>0.00038</v>
      </c>
      <c r="BK6" s="2">
        <v>0.1</v>
      </c>
      <c r="BL6" s="2">
        <v>0.09</v>
      </c>
      <c r="BM6" s="2">
        <v>0.01</v>
      </c>
      <c r="BN6" s="2">
        <v>0.0096</v>
      </c>
      <c r="BO6" s="2">
        <v>0.012</v>
      </c>
      <c r="BP6" s="2">
        <v>0.0056</v>
      </c>
      <c r="BQ6" s="2">
        <v>0.0046</v>
      </c>
      <c r="BR6" s="2">
        <v>0.0047</v>
      </c>
      <c r="BS6" s="2">
        <v>0.005</v>
      </c>
      <c r="BT6" s="2">
        <v>0.0052</v>
      </c>
      <c r="BU6" s="2">
        <v>0.0054</v>
      </c>
      <c r="BV6" s="2">
        <v>0.0056</v>
      </c>
      <c r="BW6" s="2">
        <v>0.0053</v>
      </c>
      <c r="BX6" s="2">
        <v>0.00034</v>
      </c>
      <c r="BY6" s="2">
        <v>0.002</v>
      </c>
      <c r="BZ6" s="2">
        <v>0.011</v>
      </c>
      <c r="CA6" s="2">
        <v>0.033</v>
      </c>
      <c r="CB6" s="2">
        <v>0.031</v>
      </c>
      <c r="CC6" s="2">
        <v>0.043</v>
      </c>
      <c r="CD6" s="2">
        <v>0.055</v>
      </c>
      <c r="CE6" s="2">
        <v>0.067</v>
      </c>
      <c r="CF6" s="2">
        <v>0.079</v>
      </c>
      <c r="CG6" s="2">
        <v>0.091</v>
      </c>
      <c r="CH6" s="2">
        <v>0.31</v>
      </c>
      <c r="CI6" s="2">
        <v>0.069</v>
      </c>
      <c r="CJ6" s="2">
        <v>0.0013</v>
      </c>
      <c r="CK6" s="2">
        <v>0.1</v>
      </c>
      <c r="CL6" s="2">
        <v>0.00012</v>
      </c>
      <c r="CM6" s="2">
        <v>0.00083</v>
      </c>
      <c r="CN6" s="2">
        <v>0.0014</v>
      </c>
      <c r="CO6" s="2">
        <v>0.024</v>
      </c>
      <c r="CP6" s="2"/>
      <c r="CQ6" s="7">
        <f t="shared" si="2"/>
        <v>0.031</v>
      </c>
      <c r="CR6" s="6">
        <f>IF(CQ6=0,"",CQ6*'Dosis adulto MN'!$F$10)</f>
        <v>31</v>
      </c>
      <c r="CS6" s="6">
        <f>IF(CQ6=0,"",CQ6*'Dosis adulto MN'!$F$10*37)</f>
        <v>1147</v>
      </c>
      <c r="CU6">
        <v>0.05</v>
      </c>
    </row>
    <row r="7" spans="1:97" ht="15.75">
      <c r="A7">
        <v>1</v>
      </c>
      <c r="B7">
        <v>6</v>
      </c>
      <c r="C7" t="s">
        <v>24</v>
      </c>
      <c r="E7" s="26"/>
      <c r="F7" s="28"/>
      <c r="G7" s="29">
        <v>0.0005</v>
      </c>
      <c r="H7" s="26">
        <v>0.012</v>
      </c>
      <c r="J7" s="2">
        <v>0.00078</v>
      </c>
      <c r="K7" s="2"/>
      <c r="L7" s="2"/>
      <c r="M7" s="36"/>
      <c r="N7" s="2"/>
      <c r="O7" s="2"/>
      <c r="P7" s="19">
        <v>0.082</v>
      </c>
      <c r="Q7" s="19">
        <v>6.4</v>
      </c>
      <c r="R7" s="37">
        <v>0.0011</v>
      </c>
      <c r="T7" s="2">
        <v>0.0023</v>
      </c>
      <c r="U7" s="2">
        <v>0.0065</v>
      </c>
      <c r="W7" s="44"/>
      <c r="X7" s="36"/>
      <c r="Y7" s="2">
        <v>0.02</v>
      </c>
      <c r="AE7" s="2">
        <v>0.0083</v>
      </c>
      <c r="AF7" s="2">
        <v>0.0015</v>
      </c>
      <c r="AJ7" s="2">
        <v>0.0074</v>
      </c>
      <c r="AK7" s="2">
        <v>0.003</v>
      </c>
      <c r="AM7" s="2">
        <v>0.11</v>
      </c>
      <c r="AN7" s="2">
        <v>0.035</v>
      </c>
      <c r="AQ7" s="2">
        <v>0.0065</v>
      </c>
      <c r="AS7" s="2">
        <v>0.0014</v>
      </c>
      <c r="AW7" s="2">
        <v>0.0056</v>
      </c>
      <c r="AZ7" s="2">
        <v>0.0084</v>
      </c>
      <c r="BA7" s="2">
        <v>0.039</v>
      </c>
      <c r="BB7" s="2">
        <v>0.033</v>
      </c>
      <c r="BC7" s="2">
        <v>0.027</v>
      </c>
      <c r="BD7" s="2">
        <v>0.036</v>
      </c>
      <c r="BE7" s="2">
        <v>0.014</v>
      </c>
      <c r="BF7" s="2">
        <v>0.015</v>
      </c>
      <c r="BG7" s="2">
        <v>0.018</v>
      </c>
      <c r="BH7" s="2">
        <v>0.00057</v>
      </c>
      <c r="BI7" s="2">
        <v>0.0016</v>
      </c>
      <c r="BJ7" s="2">
        <v>0.0062</v>
      </c>
      <c r="BO7" s="2">
        <v>0.052</v>
      </c>
      <c r="BW7" s="2">
        <v>0.021</v>
      </c>
      <c r="BX7" s="2">
        <v>0.001</v>
      </c>
      <c r="BY7" s="2"/>
      <c r="CH7" s="2">
        <v>0.47</v>
      </c>
      <c r="CJ7" s="2">
        <v>0.0031</v>
      </c>
      <c r="CO7" s="2">
        <v>0.065</v>
      </c>
      <c r="CP7" s="2"/>
      <c r="CQ7" s="7">
        <f t="shared" si="2"/>
        <v>0</v>
      </c>
      <c r="CR7" s="6">
        <f>IF(CQ7=0,"",CQ7*'Dosis adulto MN'!$F$10)</f>
      </c>
      <c r="CS7" s="6">
        <f>IF(CQ7=0,"",CQ7*'Dosis adulto MN'!$F$10*37)</f>
      </c>
    </row>
    <row r="8" spans="2:99" ht="15.75">
      <c r="B8">
        <v>7</v>
      </c>
      <c r="C8" t="s">
        <v>8</v>
      </c>
      <c r="E8" s="26">
        <v>0.0029</v>
      </c>
      <c r="F8" s="26">
        <v>0.0017</v>
      </c>
      <c r="G8" s="26">
        <v>0.00078</v>
      </c>
      <c r="H8" s="26">
        <v>0.011</v>
      </c>
      <c r="I8" s="2">
        <v>0.74</v>
      </c>
      <c r="J8" s="2">
        <v>0.00069</v>
      </c>
      <c r="K8" s="2">
        <v>0.096</v>
      </c>
      <c r="L8" s="2">
        <v>0.14</v>
      </c>
      <c r="M8" s="35">
        <v>1.4</v>
      </c>
      <c r="N8" s="2">
        <v>7.1</v>
      </c>
      <c r="O8" s="2">
        <v>1</v>
      </c>
      <c r="P8" s="2">
        <v>0.069</v>
      </c>
      <c r="Q8" s="2">
        <v>0.42</v>
      </c>
      <c r="R8" s="37">
        <v>0.0038</v>
      </c>
      <c r="S8" s="2">
        <v>0.78</v>
      </c>
      <c r="T8" s="2">
        <v>0.0044</v>
      </c>
      <c r="U8" s="2">
        <v>0.021</v>
      </c>
      <c r="V8" s="2">
        <v>0.0051</v>
      </c>
      <c r="W8" s="43">
        <v>0.0050999999999999995</v>
      </c>
      <c r="X8" s="37">
        <v>0.0013</v>
      </c>
      <c r="Y8" s="2">
        <v>0.0064</v>
      </c>
      <c r="Z8" s="2">
        <v>0.0081</v>
      </c>
      <c r="AA8" s="2">
        <v>0.0098</v>
      </c>
      <c r="AB8" s="2">
        <v>0.006</v>
      </c>
      <c r="AC8" s="2">
        <v>0.0078</v>
      </c>
      <c r="AD8" s="2">
        <v>0.0096</v>
      </c>
      <c r="AE8" s="2">
        <v>0.0052</v>
      </c>
      <c r="AF8" s="2">
        <v>0.0013</v>
      </c>
      <c r="AG8" s="2">
        <v>0.0038</v>
      </c>
      <c r="AH8" s="2">
        <v>0.0042</v>
      </c>
      <c r="AI8" s="2">
        <v>0.00076</v>
      </c>
      <c r="AJ8" s="2">
        <v>0.026</v>
      </c>
      <c r="AK8" s="2">
        <v>0.0027</v>
      </c>
      <c r="AL8" s="2">
        <v>0.05</v>
      </c>
      <c r="AM8" s="2">
        <v>0.0056</v>
      </c>
      <c r="AN8" s="2">
        <v>0.0027</v>
      </c>
      <c r="AO8" s="2">
        <v>0.005</v>
      </c>
      <c r="AP8" s="2">
        <v>0.0037</v>
      </c>
      <c r="AQ8" s="2">
        <v>0.0046</v>
      </c>
      <c r="AR8" s="2">
        <v>0.019</v>
      </c>
      <c r="AS8" s="2">
        <v>0.0012</v>
      </c>
      <c r="AT8" s="2">
        <v>0.0026</v>
      </c>
      <c r="AU8" s="2">
        <v>0.0017</v>
      </c>
      <c r="AV8" s="2">
        <v>0.0038</v>
      </c>
      <c r="AW8" s="2">
        <v>0.0037</v>
      </c>
      <c r="AX8" s="2">
        <v>0.0038</v>
      </c>
      <c r="AY8" s="2">
        <v>0.011</v>
      </c>
      <c r="AZ8" s="2">
        <v>0.0081</v>
      </c>
      <c r="BA8" s="2">
        <v>0.0065</v>
      </c>
      <c r="BB8" s="2">
        <v>0.0059</v>
      </c>
      <c r="BC8" s="2">
        <v>0.0035</v>
      </c>
      <c r="BD8" s="2">
        <v>0.0037</v>
      </c>
      <c r="BE8" s="2">
        <v>0.022</v>
      </c>
      <c r="BF8" s="2">
        <v>0.059</v>
      </c>
      <c r="BG8" s="2">
        <v>0.0064</v>
      </c>
      <c r="BH8" s="2">
        <v>0.00039</v>
      </c>
      <c r="BI8" s="2">
        <v>0.0012</v>
      </c>
      <c r="BJ8" s="2">
        <v>0.0039</v>
      </c>
      <c r="BK8" s="2">
        <v>0.35</v>
      </c>
      <c r="BL8" s="2">
        <v>0.28</v>
      </c>
      <c r="BM8" s="2">
        <v>0.04</v>
      </c>
      <c r="BN8" s="2">
        <v>0.027</v>
      </c>
      <c r="BO8" s="2">
        <v>0.043</v>
      </c>
      <c r="BP8" s="2">
        <v>0.0069</v>
      </c>
      <c r="BQ8" s="2">
        <v>0.068</v>
      </c>
      <c r="BR8" s="2">
        <v>0.068</v>
      </c>
      <c r="BS8" s="2">
        <v>0.068</v>
      </c>
      <c r="BT8" s="2">
        <v>0.068</v>
      </c>
      <c r="BU8" s="2">
        <v>0.068</v>
      </c>
      <c r="BV8" s="2">
        <v>0.068</v>
      </c>
      <c r="BW8" s="2">
        <v>0.0084</v>
      </c>
      <c r="BX8" s="2">
        <v>0.00078</v>
      </c>
      <c r="BY8" s="2">
        <v>0.002</v>
      </c>
      <c r="BZ8" s="2">
        <v>0.012</v>
      </c>
      <c r="CA8" s="2">
        <v>0.034</v>
      </c>
      <c r="CB8" s="2">
        <v>0.45</v>
      </c>
      <c r="CC8" s="2">
        <v>0.46</v>
      </c>
      <c r="CD8" s="2">
        <v>0.46</v>
      </c>
      <c r="CE8" s="2">
        <v>0.46</v>
      </c>
      <c r="CF8" s="2">
        <v>0.46</v>
      </c>
      <c r="CG8" s="2">
        <v>0.46</v>
      </c>
      <c r="CH8" s="2">
        <v>0.39</v>
      </c>
      <c r="CI8" s="2">
        <v>0.077</v>
      </c>
      <c r="CJ8" s="2">
        <v>0.0024</v>
      </c>
      <c r="CK8" s="2">
        <v>0.093</v>
      </c>
      <c r="CL8" s="2">
        <v>0.0001</v>
      </c>
      <c r="CM8" s="2">
        <v>0.00072</v>
      </c>
      <c r="CN8" s="2">
        <v>0.0012</v>
      </c>
      <c r="CO8" s="2">
        <v>0.099</v>
      </c>
      <c r="CP8" s="2"/>
      <c r="CQ8" s="7">
        <f t="shared" si="2"/>
        <v>0.45</v>
      </c>
      <c r="CR8" s="6">
        <f>IF(CQ8=0,"",CQ8*'Dosis adulto MN'!$F$10)</f>
        <v>450</v>
      </c>
      <c r="CS8" s="6">
        <f>IF(CQ8=0,"",CQ8*'Dosis adulto MN'!$F$10*37)</f>
        <v>16650</v>
      </c>
      <c r="CU8">
        <v>0.12</v>
      </c>
    </row>
    <row r="9" spans="2:97" ht="15.75">
      <c r="B9">
        <v>8</v>
      </c>
      <c r="C9" t="s">
        <v>9</v>
      </c>
      <c r="E9" s="26">
        <v>0.0045</v>
      </c>
      <c r="F9" s="26">
        <v>0.0018</v>
      </c>
      <c r="G9" s="26">
        <v>0.0013</v>
      </c>
      <c r="H9" s="26">
        <v>0.013</v>
      </c>
      <c r="I9" s="2">
        <v>0.74</v>
      </c>
      <c r="J9" s="2">
        <v>0.0011</v>
      </c>
      <c r="K9" s="2">
        <v>0.044</v>
      </c>
      <c r="L9" s="2">
        <v>0.095</v>
      </c>
      <c r="M9" s="34">
        <v>1.4</v>
      </c>
      <c r="N9" s="2">
        <v>6.7</v>
      </c>
      <c r="O9" s="2">
        <v>1.8</v>
      </c>
      <c r="P9" s="2">
        <v>0.059</v>
      </c>
      <c r="Q9" s="2">
        <v>1.9</v>
      </c>
      <c r="R9" s="37">
        <v>0.0039</v>
      </c>
      <c r="S9" s="2">
        <v>0.023</v>
      </c>
      <c r="T9" s="2">
        <v>0.00087</v>
      </c>
      <c r="U9" s="2">
        <v>0.013</v>
      </c>
      <c r="V9" s="2">
        <v>0.0048</v>
      </c>
      <c r="W9" s="43">
        <v>0.0086</v>
      </c>
      <c r="X9" s="37">
        <v>0.0012</v>
      </c>
      <c r="Y9" s="2">
        <v>0.004</v>
      </c>
      <c r="Z9" s="2">
        <v>0.0044</v>
      </c>
      <c r="AA9" s="2">
        <v>0.0046</v>
      </c>
      <c r="AB9" s="2">
        <v>0.0043</v>
      </c>
      <c r="AC9" s="2">
        <v>0.0044</v>
      </c>
      <c r="AD9" s="2">
        <v>0.0046</v>
      </c>
      <c r="AE9" s="2">
        <v>0.005</v>
      </c>
      <c r="AF9" s="2">
        <v>0.0025</v>
      </c>
      <c r="AG9" s="2">
        <v>0.0047</v>
      </c>
      <c r="AH9" s="2">
        <v>0.0081</v>
      </c>
      <c r="AI9" s="2">
        <v>0.00088</v>
      </c>
      <c r="AJ9" s="2">
        <v>0.016</v>
      </c>
      <c r="AK9" s="2">
        <v>0.0035</v>
      </c>
      <c r="AL9" s="2">
        <v>0.03</v>
      </c>
      <c r="AM9" s="2">
        <v>0.044</v>
      </c>
      <c r="AN9" s="2">
        <v>0.019</v>
      </c>
      <c r="AO9" s="2">
        <v>0.047</v>
      </c>
      <c r="AP9" s="2">
        <v>0.0036</v>
      </c>
      <c r="AQ9" s="2">
        <v>0.0039</v>
      </c>
      <c r="AR9" s="2">
        <v>0.0037</v>
      </c>
      <c r="AS9" s="2">
        <v>0.0023</v>
      </c>
      <c r="AT9" s="2">
        <v>0.0031</v>
      </c>
      <c r="AU9" s="2">
        <v>0.0021</v>
      </c>
      <c r="AV9" s="2">
        <v>0.00089</v>
      </c>
      <c r="AW9" s="2">
        <v>0.002</v>
      </c>
      <c r="AX9" s="2">
        <v>0.0024</v>
      </c>
      <c r="AY9" s="2">
        <v>0.0042</v>
      </c>
      <c r="AZ9" s="2">
        <v>0.0046</v>
      </c>
      <c r="BA9" s="2">
        <v>0.015</v>
      </c>
      <c r="BB9" s="2">
        <v>0.012</v>
      </c>
      <c r="BC9" s="2">
        <v>0.01</v>
      </c>
      <c r="BD9" s="2">
        <v>0.015</v>
      </c>
      <c r="BE9" s="2">
        <v>0.06</v>
      </c>
      <c r="BF9" s="2">
        <v>0.061</v>
      </c>
      <c r="BG9" s="2">
        <v>0.012</v>
      </c>
      <c r="BH9" s="2">
        <v>0.0023</v>
      </c>
      <c r="BI9" s="2">
        <v>0.0027</v>
      </c>
      <c r="BJ9" s="2">
        <v>0.0043</v>
      </c>
      <c r="BK9" s="2">
        <v>0.14</v>
      </c>
      <c r="BL9" s="2">
        <v>0.16</v>
      </c>
      <c r="BM9" s="2">
        <v>0.06</v>
      </c>
      <c r="BN9" s="2">
        <v>0.023</v>
      </c>
      <c r="BO9" s="2">
        <v>0.029</v>
      </c>
      <c r="BP9" s="2">
        <v>0.0085</v>
      </c>
      <c r="BQ9" s="2">
        <v>0.043</v>
      </c>
      <c r="BR9" s="2">
        <v>0.043</v>
      </c>
      <c r="BS9" s="2">
        <v>0.043</v>
      </c>
      <c r="BT9" s="2">
        <v>0.042</v>
      </c>
      <c r="BU9" s="2">
        <v>0.042</v>
      </c>
      <c r="BV9" s="2">
        <v>0.042</v>
      </c>
      <c r="BW9" s="2">
        <v>0.0084</v>
      </c>
      <c r="BX9" s="2">
        <v>0.0031</v>
      </c>
      <c r="BY9" s="2">
        <v>0.0024</v>
      </c>
      <c r="BZ9" s="2">
        <v>0.013</v>
      </c>
      <c r="CA9" s="2">
        <v>0.038</v>
      </c>
      <c r="CB9" s="2">
        <v>0.28</v>
      </c>
      <c r="CC9" s="2">
        <v>0.28</v>
      </c>
      <c r="CD9" s="2">
        <v>0.28</v>
      </c>
      <c r="CE9" s="2">
        <v>0.28</v>
      </c>
      <c r="CF9" s="2">
        <v>0.28</v>
      </c>
      <c r="CG9" s="2">
        <v>0.28</v>
      </c>
      <c r="CH9" s="2">
        <v>0.4</v>
      </c>
      <c r="CI9" s="2">
        <v>0.074</v>
      </c>
      <c r="CJ9" s="2">
        <v>0.0077</v>
      </c>
      <c r="CK9" s="2">
        <v>0.068</v>
      </c>
      <c r="CL9" s="2">
        <v>0.00011</v>
      </c>
      <c r="CM9" s="2">
        <v>0.00074</v>
      </c>
      <c r="CN9" s="2">
        <v>0.0012</v>
      </c>
      <c r="CO9" s="2">
        <v>0.14</v>
      </c>
      <c r="CP9" s="2"/>
      <c r="CQ9" s="7">
        <f t="shared" si="2"/>
        <v>0.28</v>
      </c>
      <c r="CR9" s="6">
        <f>IF(CQ9=0,"",CQ9*'Dosis adulto MN'!$F$10)</f>
        <v>280</v>
      </c>
      <c r="CS9" s="6">
        <f>IF(CQ9=0,"",CQ9*'Dosis adulto MN'!$F$10*37)</f>
        <v>10360</v>
      </c>
    </row>
    <row r="10" spans="2:97" ht="15.75">
      <c r="B10">
        <v>9</v>
      </c>
      <c r="C10" t="s">
        <v>49</v>
      </c>
      <c r="E10" s="26">
        <v>0.002956</v>
      </c>
      <c r="F10" s="26">
        <v>0.001843</v>
      </c>
      <c r="G10" s="26">
        <v>0.001</v>
      </c>
      <c r="H10" s="26">
        <v>0.013</v>
      </c>
      <c r="I10" s="2">
        <f>I11*0.57+I12*0.43</f>
        <v>0.74</v>
      </c>
      <c r="J10" s="2">
        <v>0.0013</v>
      </c>
      <c r="K10" s="2">
        <f>K11*0.57+K12*0.43</f>
        <v>0.039409999999999994</v>
      </c>
      <c r="L10" s="2">
        <f>L11*0.57+L12*0.43</f>
        <v>0.08840999999999999</v>
      </c>
      <c r="M10" s="35">
        <v>1.4430999999999998</v>
      </c>
      <c r="N10" s="2">
        <f>N11*0.57+N12*0.43</f>
        <v>6.4</v>
      </c>
      <c r="O10" s="2">
        <f>O11*0.57+O12*0.43</f>
        <v>5.635</v>
      </c>
      <c r="P10" s="2">
        <v>0.16</v>
      </c>
      <c r="Q10" s="2">
        <v>2</v>
      </c>
      <c r="R10" s="37">
        <v>0.0039</v>
      </c>
      <c r="S10" s="2">
        <f>S11*0.57+S12*0.43</f>
        <v>3.0469999999999997</v>
      </c>
      <c r="T10" s="2">
        <v>0.0014</v>
      </c>
      <c r="U10" s="2">
        <v>0.034</v>
      </c>
      <c r="V10" s="2">
        <f>V11*0.57+V12*0.43</f>
        <v>0.004484999999999999</v>
      </c>
      <c r="W10" s="43">
        <v>0.004994</v>
      </c>
      <c r="X10" s="37">
        <v>0.0009452</v>
      </c>
      <c r="Y10" s="2">
        <v>0.0038</v>
      </c>
      <c r="Z10" s="2">
        <f>Z11*0.57+Z12*0.43</f>
        <v>0.004052999999999999</v>
      </c>
      <c r="AA10" s="2">
        <f>AA11*0.57+AA12*0.43</f>
        <v>0.0041259999999999995</v>
      </c>
      <c r="AB10" s="2">
        <f>AB11*0.57+AB12*0.43</f>
        <v>0.003908999999999999</v>
      </c>
      <c r="AC10" s="2">
        <f>AC11*0.57+AC12*0.43</f>
        <v>0.004082</v>
      </c>
      <c r="AD10" s="2">
        <f>AD11*0.57+AD12*0.43</f>
        <v>0.004168999999999999</v>
      </c>
      <c r="AE10" s="2">
        <v>0.0043</v>
      </c>
      <c r="AF10" s="2">
        <v>0.003</v>
      </c>
      <c r="AG10" s="2">
        <f>AG11*0.57+AG12*0.43</f>
        <v>0.004529</v>
      </c>
      <c r="AH10" s="2">
        <f>AH11*0.57+AH12*0.43</f>
        <v>0.004651999999999999</v>
      </c>
      <c r="AI10" s="2">
        <f>AI11*0.57+AI12*0.43</f>
        <v>0.0007271999999999999</v>
      </c>
      <c r="AJ10" s="2">
        <v>0.042</v>
      </c>
      <c r="AK10" s="2">
        <v>0.0036</v>
      </c>
      <c r="AL10" s="2">
        <f aca="true" t="shared" si="3" ref="AL10:AY10">AL11*0.57+AL12*0.43</f>
        <v>0.05249999999999999</v>
      </c>
      <c r="AM10" s="2">
        <v>0.074</v>
      </c>
      <c r="AN10" s="2">
        <f t="shared" si="3"/>
        <v>0.02913</v>
      </c>
      <c r="AO10" s="2">
        <f t="shared" si="3"/>
        <v>0.07282</v>
      </c>
      <c r="AP10" s="2">
        <f t="shared" si="3"/>
        <v>0.0036089999999999994</v>
      </c>
      <c r="AQ10" s="2">
        <v>0.0037</v>
      </c>
      <c r="AR10" s="2">
        <f t="shared" si="3"/>
        <v>0.003011</v>
      </c>
      <c r="AS10" s="2">
        <v>0.0027</v>
      </c>
      <c r="AT10" s="2">
        <f t="shared" si="3"/>
        <v>0.0031149999999999997</v>
      </c>
      <c r="AU10" s="2">
        <f t="shared" si="3"/>
        <v>0.0024590000000000002</v>
      </c>
      <c r="AV10" s="2">
        <f t="shared" si="3"/>
        <v>0.0009216</v>
      </c>
      <c r="AW10" s="2">
        <v>0.0019</v>
      </c>
      <c r="AX10" s="2">
        <f t="shared" si="3"/>
        <v>0.002386</v>
      </c>
      <c r="AY10" s="2">
        <f t="shared" si="3"/>
        <v>0.0037549999999999997</v>
      </c>
      <c r="AZ10" s="2">
        <v>0.0043</v>
      </c>
      <c r="BA10" s="2">
        <v>0.024</v>
      </c>
      <c r="BB10" s="2">
        <v>0.019</v>
      </c>
      <c r="BC10" s="2">
        <v>0.018</v>
      </c>
      <c r="BD10" s="2">
        <v>0.024</v>
      </c>
      <c r="BE10" s="2">
        <v>0.1</v>
      </c>
      <c r="BF10" s="2">
        <v>0.1</v>
      </c>
      <c r="BG10" s="2">
        <v>0.017</v>
      </c>
      <c r="BH10" s="2">
        <v>0.0034</v>
      </c>
      <c r="BI10" s="2">
        <v>0.0035</v>
      </c>
      <c r="BJ10" s="2">
        <v>0.0039</v>
      </c>
      <c r="BK10" s="2">
        <f aca="true" t="shared" si="4" ref="BK10:BV10">BK11*0.57+BK12*0.43</f>
        <v>0.12151</v>
      </c>
      <c r="BL10" s="2">
        <f t="shared" si="4"/>
        <v>0.14709999999999998</v>
      </c>
      <c r="BM10" s="2">
        <f t="shared" si="4"/>
        <v>0.03711</v>
      </c>
      <c r="BN10" s="2">
        <f t="shared" si="4"/>
        <v>0.01728</v>
      </c>
      <c r="BO10" s="2">
        <v>0.029</v>
      </c>
      <c r="BP10" s="2">
        <f t="shared" si="4"/>
        <v>0.008731</v>
      </c>
      <c r="BQ10" s="2">
        <f t="shared" si="4"/>
        <v>0.01556</v>
      </c>
      <c r="BR10" s="2">
        <f t="shared" si="4"/>
        <v>0.014989999999999998</v>
      </c>
      <c r="BS10" s="2">
        <f t="shared" si="4"/>
        <v>0.014989999999999998</v>
      </c>
      <c r="BT10" s="2">
        <f t="shared" si="4"/>
        <v>0.014559999999999998</v>
      </c>
      <c r="BU10" s="2">
        <f t="shared" si="4"/>
        <v>0.014559999999999998</v>
      </c>
      <c r="BV10" s="2">
        <f t="shared" si="4"/>
        <v>0.014473999999999997</v>
      </c>
      <c r="BW10" s="2">
        <v>0.0086</v>
      </c>
      <c r="BX10" s="2">
        <v>0.0047</v>
      </c>
      <c r="BY10" s="2">
        <f aca="true" t="shared" si="5" ref="BY10:CI10">BY11*0.57+BY12*0.43</f>
        <v>0.0028589999999999996</v>
      </c>
      <c r="BZ10" s="2">
        <f t="shared" si="5"/>
        <v>0.012999999999999998</v>
      </c>
      <c r="CA10" s="2">
        <f t="shared" si="5"/>
        <v>0.03958</v>
      </c>
      <c r="CB10" s="2">
        <f t="shared" si="5"/>
        <v>0.05211999999999999</v>
      </c>
      <c r="CC10" s="2">
        <f t="shared" si="5"/>
        <v>0.05168999999999999</v>
      </c>
      <c r="CD10" s="2">
        <f t="shared" si="5"/>
        <v>0.05125999999999999</v>
      </c>
      <c r="CE10" s="2">
        <f t="shared" si="5"/>
        <v>0.05026</v>
      </c>
      <c r="CF10" s="2">
        <f t="shared" si="5"/>
        <v>0.05082999999999999</v>
      </c>
      <c r="CG10" s="2">
        <f t="shared" si="5"/>
        <v>0.04983</v>
      </c>
      <c r="CH10" s="2">
        <v>0.4</v>
      </c>
      <c r="CI10" s="2">
        <f t="shared" si="5"/>
        <v>0.07483999999999999</v>
      </c>
      <c r="CJ10" s="2">
        <v>0.011</v>
      </c>
      <c r="CK10" s="2">
        <f>CK11*0.57+CK12*0.43</f>
        <v>0.06794</v>
      </c>
      <c r="CL10" s="2">
        <f>CL11*0.57+CL12*0.43</f>
        <v>0.00010999999999999999</v>
      </c>
      <c r="CM10" s="2">
        <f>CM11*0.57+CM12*0.43</f>
        <v>0.00074</v>
      </c>
      <c r="CN10" s="2">
        <f>CN11*0.57+CN12*0.43</f>
        <v>0.0012</v>
      </c>
      <c r="CO10" s="2">
        <v>0.23</v>
      </c>
      <c r="CP10" s="2"/>
      <c r="CQ10" s="7">
        <f t="shared" si="2"/>
        <v>0.05211999999999999</v>
      </c>
      <c r="CR10" s="6">
        <f>IF(CQ10=0,"",CQ10*'Dosis adulto MN'!$F$10)</f>
        <v>52.11999999999999</v>
      </c>
      <c r="CS10" s="6">
        <f>IF(CQ10=0,"",CQ10*'Dosis adulto MN'!$F$10*37)</f>
        <v>1928.4399999999996</v>
      </c>
    </row>
    <row r="11" spans="2:99" ht="15.75">
      <c r="B11">
        <v>10</v>
      </c>
      <c r="C11" t="s">
        <v>59</v>
      </c>
      <c r="E11" s="26">
        <v>0.0033</v>
      </c>
      <c r="F11" s="30">
        <v>0.0018</v>
      </c>
      <c r="G11" s="30">
        <v>0.001</v>
      </c>
      <c r="H11" s="26">
        <v>0.012</v>
      </c>
      <c r="I11" s="2">
        <v>0.74</v>
      </c>
      <c r="J11" s="2">
        <v>0.00096</v>
      </c>
      <c r="K11" s="2">
        <v>0.045</v>
      </c>
      <c r="L11" s="2">
        <v>0.094</v>
      </c>
      <c r="M11" s="35">
        <v>1.8</v>
      </c>
      <c r="N11" s="2">
        <v>6.4</v>
      </c>
      <c r="O11" s="2">
        <v>3.7</v>
      </c>
      <c r="P11" s="2">
        <v>0.12</v>
      </c>
      <c r="Q11" s="2">
        <v>1.9</v>
      </c>
      <c r="R11" s="37">
        <v>0.0039</v>
      </c>
      <c r="S11" s="2">
        <v>1.8</v>
      </c>
      <c r="T11" s="2">
        <v>0.0019</v>
      </c>
      <c r="U11" s="2">
        <v>0.046</v>
      </c>
      <c r="V11" s="2">
        <v>0.0047</v>
      </c>
      <c r="W11" s="45">
        <v>0.0068</v>
      </c>
      <c r="X11" s="35">
        <v>0.0011</v>
      </c>
      <c r="Y11" s="2">
        <v>0.0055</v>
      </c>
      <c r="Z11" s="2">
        <v>0.0053</v>
      </c>
      <c r="AA11" s="2">
        <v>0.0049</v>
      </c>
      <c r="AB11" s="2">
        <v>0.0055</v>
      </c>
      <c r="AC11" s="2">
        <v>0.0052</v>
      </c>
      <c r="AD11" s="2">
        <v>0.0049</v>
      </c>
      <c r="AE11" s="2">
        <v>0.005</v>
      </c>
      <c r="AF11" s="2">
        <v>0.0021</v>
      </c>
      <c r="AG11" s="2">
        <v>0.0044</v>
      </c>
      <c r="AH11" s="2">
        <v>0.0062</v>
      </c>
      <c r="AI11" s="2">
        <v>0.00071</v>
      </c>
      <c r="AJ11" s="2">
        <v>0.057</v>
      </c>
      <c r="AK11" s="2">
        <v>0.0032</v>
      </c>
      <c r="AL11" s="2">
        <v>0.074</v>
      </c>
      <c r="AM11" s="2">
        <v>0.086</v>
      </c>
      <c r="AN11" s="2">
        <v>0.033</v>
      </c>
      <c r="AO11" s="2">
        <v>0.084</v>
      </c>
      <c r="AP11" s="2">
        <v>0.0052</v>
      </c>
      <c r="AQ11" s="2">
        <v>0.004</v>
      </c>
      <c r="AR11" s="2">
        <v>0.004</v>
      </c>
      <c r="AS11" s="2">
        <v>0.0019</v>
      </c>
      <c r="AT11" s="2">
        <v>0.0029</v>
      </c>
      <c r="AU11" s="2">
        <v>0.0019</v>
      </c>
      <c r="AV11" s="2">
        <v>0.00087</v>
      </c>
      <c r="AW11" s="2">
        <v>0.0022</v>
      </c>
      <c r="AX11" s="2">
        <v>0.0023</v>
      </c>
      <c r="AY11" s="2">
        <v>0.0044</v>
      </c>
      <c r="AZ11" s="2">
        <v>0.0047</v>
      </c>
      <c r="BA11" s="2">
        <v>0.027</v>
      </c>
      <c r="BB11" s="2">
        <v>0.022</v>
      </c>
      <c r="BC11" s="2">
        <v>0.02</v>
      </c>
      <c r="BD11" s="2">
        <v>0.027</v>
      </c>
      <c r="BE11" s="2">
        <v>0.12</v>
      </c>
      <c r="BF11" s="2">
        <v>0.12</v>
      </c>
      <c r="BG11" s="2">
        <v>0.018</v>
      </c>
      <c r="BH11" s="2">
        <v>0.0017</v>
      </c>
      <c r="BI11" s="2">
        <v>0.0022</v>
      </c>
      <c r="BJ11" s="2">
        <v>0.004</v>
      </c>
      <c r="BK11" s="2">
        <v>0.14</v>
      </c>
      <c r="BL11" s="2">
        <v>0.16</v>
      </c>
      <c r="BM11" s="2">
        <v>0.047</v>
      </c>
      <c r="BN11" s="2">
        <v>0.019</v>
      </c>
      <c r="BO11" s="2">
        <v>0.03</v>
      </c>
      <c r="BP11" s="2">
        <v>0.008</v>
      </c>
      <c r="BQ11" s="2">
        <v>0.019</v>
      </c>
      <c r="BR11" s="2">
        <v>0.018</v>
      </c>
      <c r="BS11" s="2">
        <v>0.018</v>
      </c>
      <c r="BT11" s="2">
        <v>0.018</v>
      </c>
      <c r="BU11" s="2">
        <v>0.018</v>
      </c>
      <c r="BV11" s="2">
        <v>0.018</v>
      </c>
      <c r="BW11" s="2">
        <v>0.0091</v>
      </c>
      <c r="BX11" s="2">
        <v>0.0024</v>
      </c>
      <c r="BY11" s="2">
        <v>0.0023</v>
      </c>
      <c r="BZ11" s="2">
        <v>0.013</v>
      </c>
      <c r="CA11" s="2">
        <v>0.037</v>
      </c>
      <c r="CB11" s="2">
        <v>0.059</v>
      </c>
      <c r="CC11" s="2">
        <v>0.059</v>
      </c>
      <c r="CD11" s="2">
        <v>0.059</v>
      </c>
      <c r="CE11" s="2">
        <v>0.058</v>
      </c>
      <c r="CF11" s="2">
        <v>0.059</v>
      </c>
      <c r="CG11" s="2">
        <v>0.058</v>
      </c>
      <c r="CH11" s="2">
        <v>0.4</v>
      </c>
      <c r="CI11" s="2">
        <v>0.08</v>
      </c>
      <c r="CJ11" s="2">
        <v>0.0062</v>
      </c>
      <c r="CK11" s="2">
        <v>0.086</v>
      </c>
      <c r="CL11" s="2">
        <v>0.00011</v>
      </c>
      <c r="CM11" s="2">
        <v>0.00074</v>
      </c>
      <c r="CN11" s="2">
        <v>0.0012</v>
      </c>
      <c r="CO11" s="2">
        <v>0.17</v>
      </c>
      <c r="CP11" s="2"/>
      <c r="CQ11" s="7">
        <f aca="true" t="shared" si="6" ref="CQ11:CQ30">LOOKUP($A$2,$E$1:$CO$1,E11:CO11)</f>
        <v>0.059</v>
      </c>
      <c r="CR11" s="6">
        <f>IF(CQ11=0,"",CQ11*'Dosis adulto MN'!$F$10)</f>
        <v>59</v>
      </c>
      <c r="CS11" s="6">
        <f>IF(CQ11=0,"",CQ11*'Dosis adulto MN'!$F$10*37)</f>
        <v>2183</v>
      </c>
      <c r="CU11">
        <v>0.12</v>
      </c>
    </row>
    <row r="12" spans="2:97" ht="15.75">
      <c r="B12">
        <v>11</v>
      </c>
      <c r="C12" t="s">
        <v>60</v>
      </c>
      <c r="E12" s="26">
        <v>0.0025</v>
      </c>
      <c r="F12" s="30">
        <v>0.0019</v>
      </c>
      <c r="G12" s="30">
        <v>0.0011</v>
      </c>
      <c r="H12" s="26">
        <v>0.015</v>
      </c>
      <c r="I12" s="2">
        <v>0.74</v>
      </c>
      <c r="J12" s="2">
        <v>0.0017</v>
      </c>
      <c r="K12" s="2">
        <v>0.032</v>
      </c>
      <c r="L12" s="2">
        <v>0.081</v>
      </c>
      <c r="M12" s="35">
        <v>0.97</v>
      </c>
      <c r="N12" s="2">
        <v>6.4</v>
      </c>
      <c r="O12" s="2">
        <v>8.2</v>
      </c>
      <c r="P12" s="2">
        <v>0.21</v>
      </c>
      <c r="Q12" s="2">
        <v>2.1</v>
      </c>
      <c r="R12" s="37">
        <v>0.0039</v>
      </c>
      <c r="S12" s="2">
        <v>4.7</v>
      </c>
      <c r="T12" s="2">
        <v>0.00074</v>
      </c>
      <c r="U12" s="2">
        <v>0.018</v>
      </c>
      <c r="V12" s="2">
        <v>0.0042</v>
      </c>
      <c r="W12" s="45">
        <v>0.0026</v>
      </c>
      <c r="X12" s="35">
        <v>0.00074</v>
      </c>
      <c r="Y12" s="2">
        <v>0.0016</v>
      </c>
      <c r="Z12" s="2">
        <v>0.0024</v>
      </c>
      <c r="AA12" s="2">
        <v>0.0031</v>
      </c>
      <c r="AB12" s="2">
        <v>0.0018</v>
      </c>
      <c r="AC12" s="2">
        <v>0.0026</v>
      </c>
      <c r="AD12" s="2">
        <v>0.0032</v>
      </c>
      <c r="AE12" s="2">
        <v>0.0033</v>
      </c>
      <c r="AF12" s="2">
        <v>0.0043</v>
      </c>
      <c r="AG12" s="2">
        <v>0.0047</v>
      </c>
      <c r="AH12" s="2">
        <v>0.0026</v>
      </c>
      <c r="AI12" s="2">
        <v>0.00075</v>
      </c>
      <c r="AJ12" s="2">
        <v>0.021</v>
      </c>
      <c r="AK12" s="2">
        <v>0.0042</v>
      </c>
      <c r="AL12" s="2">
        <v>0.024</v>
      </c>
      <c r="AM12" s="2">
        <v>0.059</v>
      </c>
      <c r="AN12" s="2">
        <v>0.024</v>
      </c>
      <c r="AO12" s="2">
        <v>0.058</v>
      </c>
      <c r="AP12" s="2">
        <v>0.0015</v>
      </c>
      <c r="AQ12" s="2">
        <v>0.0034</v>
      </c>
      <c r="AR12" s="2">
        <v>0.0017</v>
      </c>
      <c r="AS12" s="2">
        <v>0.0038</v>
      </c>
      <c r="AT12" s="2">
        <v>0.0034</v>
      </c>
      <c r="AU12" s="2">
        <v>0.0032</v>
      </c>
      <c r="AV12" s="2">
        <v>0.00099</v>
      </c>
      <c r="AW12" s="2">
        <v>0.0016</v>
      </c>
      <c r="AX12" s="2">
        <v>0.0025</v>
      </c>
      <c r="AY12" s="2">
        <v>0.0029</v>
      </c>
      <c r="AZ12" s="21">
        <v>0.0037</v>
      </c>
      <c r="BA12" s="2">
        <v>0.019</v>
      </c>
      <c r="BB12" s="2">
        <v>0.016</v>
      </c>
      <c r="BC12" s="2">
        <v>0.015</v>
      </c>
      <c r="BD12" s="2">
        <v>0.02</v>
      </c>
      <c r="BE12" s="2">
        <v>0.083</v>
      </c>
      <c r="BF12" s="2">
        <v>0.083</v>
      </c>
      <c r="BG12" s="2">
        <v>0.015</v>
      </c>
      <c r="BH12" s="2">
        <v>0.0057</v>
      </c>
      <c r="BI12" s="2">
        <v>0.0051</v>
      </c>
      <c r="BJ12" s="2">
        <v>0.0038</v>
      </c>
      <c r="BK12" s="2">
        <v>0.097</v>
      </c>
      <c r="BL12" s="2">
        <v>0.13</v>
      </c>
      <c r="BM12" s="2">
        <v>0.024</v>
      </c>
      <c r="BN12" s="2">
        <v>0.015</v>
      </c>
      <c r="BO12" s="2">
        <v>0.027</v>
      </c>
      <c r="BP12" s="2">
        <v>0.0097</v>
      </c>
      <c r="BQ12" s="2">
        <v>0.011</v>
      </c>
      <c r="BR12" s="2">
        <v>0.011</v>
      </c>
      <c r="BS12" s="2">
        <v>0.011</v>
      </c>
      <c r="BT12" s="2">
        <v>0.01</v>
      </c>
      <c r="BU12" s="2">
        <v>0.01</v>
      </c>
      <c r="BV12" s="2">
        <v>0.0098</v>
      </c>
      <c r="BW12" s="2">
        <v>0.0079</v>
      </c>
      <c r="BX12" s="2">
        <v>0.0077</v>
      </c>
      <c r="BY12" s="2">
        <v>0.0036</v>
      </c>
      <c r="BZ12" s="2">
        <v>0.013</v>
      </c>
      <c r="CA12" s="2">
        <v>0.043</v>
      </c>
      <c r="CB12" s="2">
        <v>0.043</v>
      </c>
      <c r="CC12" s="2">
        <v>0.042</v>
      </c>
      <c r="CD12" s="2">
        <v>0.041</v>
      </c>
      <c r="CE12" s="2">
        <v>0.04</v>
      </c>
      <c r="CF12" s="2">
        <v>0.04</v>
      </c>
      <c r="CG12" s="2">
        <v>0.039</v>
      </c>
      <c r="CH12" s="2">
        <v>0.39</v>
      </c>
      <c r="CI12" s="2">
        <v>0.068</v>
      </c>
      <c r="CJ12" s="2">
        <v>0.018</v>
      </c>
      <c r="CK12" s="2">
        <v>0.044</v>
      </c>
      <c r="CL12" s="2">
        <v>0.00011</v>
      </c>
      <c r="CM12" s="2">
        <v>0.00074</v>
      </c>
      <c r="CN12" s="2">
        <v>0.0012</v>
      </c>
      <c r="CO12" s="2">
        <v>0.32</v>
      </c>
      <c r="CP12" s="2"/>
      <c r="CQ12" s="7">
        <f t="shared" si="6"/>
        <v>0.043</v>
      </c>
      <c r="CR12" s="6">
        <f>IF(CQ12=0,"",CQ12*'Dosis adulto MN'!$F$10)</f>
        <v>43</v>
      </c>
      <c r="CS12" s="6">
        <f>IF(CQ12=0,"",CQ12*'Dosis adulto MN'!$F$10*37)</f>
        <v>1591</v>
      </c>
    </row>
    <row r="13" spans="2:97" ht="15.75">
      <c r="B13">
        <v>12</v>
      </c>
      <c r="C13" t="s">
        <v>10</v>
      </c>
      <c r="E13" s="26">
        <v>0.0076</v>
      </c>
      <c r="F13" s="31">
        <v>0.0021000000000000003</v>
      </c>
      <c r="G13" s="32">
        <v>0.0019</v>
      </c>
      <c r="H13" s="26">
        <v>0.062</v>
      </c>
      <c r="J13" s="2">
        <v>0.00063</v>
      </c>
      <c r="K13" s="2">
        <v>0.096</v>
      </c>
      <c r="L13" s="2">
        <v>0.51</v>
      </c>
      <c r="M13" s="34"/>
      <c r="N13" s="2">
        <v>32</v>
      </c>
      <c r="O13" s="2">
        <v>3.2</v>
      </c>
      <c r="P13" s="2">
        <v>0.069</v>
      </c>
      <c r="Q13" s="2">
        <v>0.33</v>
      </c>
      <c r="R13" s="37">
        <v>0.0033</v>
      </c>
      <c r="T13" s="2">
        <v>0.013</v>
      </c>
      <c r="U13" s="2">
        <v>0.0035</v>
      </c>
      <c r="V13" s="2">
        <v>0.02</v>
      </c>
      <c r="W13" s="46">
        <v>0.0070999999999999995</v>
      </c>
      <c r="X13" s="34">
        <v>0.0038</v>
      </c>
      <c r="Y13" s="2">
        <v>0.0065</v>
      </c>
      <c r="AE13" s="2">
        <v>0.003</v>
      </c>
      <c r="AF13" s="2">
        <v>0.0011</v>
      </c>
      <c r="AJ13" s="2">
        <v>0.0031</v>
      </c>
      <c r="AK13" s="2">
        <v>0.0027</v>
      </c>
      <c r="AM13" s="2">
        <v>0.0018</v>
      </c>
      <c r="AQ13" s="2">
        <v>0.023</v>
      </c>
      <c r="AR13" s="2">
        <v>0.006</v>
      </c>
      <c r="AS13" s="2">
        <v>0.0012</v>
      </c>
      <c r="AW13" s="2">
        <v>0.0096</v>
      </c>
      <c r="AY13" s="2">
        <v>0.017</v>
      </c>
      <c r="AZ13" s="2">
        <v>0.0094</v>
      </c>
      <c r="BA13" s="2">
        <v>0.0063</v>
      </c>
      <c r="BB13" s="2">
        <v>0.0072</v>
      </c>
      <c r="BC13" s="2">
        <v>0.0048</v>
      </c>
      <c r="BD13" s="2">
        <v>0.0044</v>
      </c>
      <c r="BE13" s="2">
        <v>0.001</v>
      </c>
      <c r="BF13" s="2">
        <v>0.002</v>
      </c>
      <c r="BG13" s="2">
        <v>0.0037</v>
      </c>
      <c r="BH13" s="2">
        <v>0.00018</v>
      </c>
      <c r="BI13" s="2">
        <v>0.00091</v>
      </c>
      <c r="BJ13" s="2">
        <v>0.0013</v>
      </c>
      <c r="BK13" s="2">
        <v>0.39</v>
      </c>
      <c r="BL13" s="2">
        <v>0.17</v>
      </c>
      <c r="BO13" s="2">
        <v>0.025</v>
      </c>
      <c r="BW13" s="2">
        <v>0.018</v>
      </c>
      <c r="BX13" s="2">
        <v>0.00052</v>
      </c>
      <c r="BY13" s="2"/>
      <c r="BZ13" s="2"/>
      <c r="CH13" s="2">
        <v>0.39</v>
      </c>
      <c r="CI13" s="2">
        <v>0.072</v>
      </c>
      <c r="CJ13" s="2">
        <v>0.0017</v>
      </c>
      <c r="CK13" s="2"/>
      <c r="CL13" s="2"/>
      <c r="CM13" s="2"/>
      <c r="CN13" s="2"/>
      <c r="CO13" s="2">
        <v>0.2</v>
      </c>
      <c r="CP13" s="2"/>
      <c r="CQ13" s="7">
        <f t="shared" si="6"/>
        <v>0</v>
      </c>
      <c r="CR13" s="6">
        <f>IF(CQ13=0,"",CQ13*'Dosis adulto MN'!$F$10)</f>
      </c>
      <c r="CS13" s="6">
        <f>IF(CQ13=0,"",CQ13*'Dosis adulto MN'!$F$10*37)</f>
      </c>
    </row>
    <row r="14" spans="2:99" ht="15.75">
      <c r="B14">
        <v>13</v>
      </c>
      <c r="C14" t="s">
        <v>12</v>
      </c>
      <c r="E14" s="26">
        <v>0.011</v>
      </c>
      <c r="F14" s="26">
        <v>0.0046</v>
      </c>
      <c r="G14" s="26">
        <v>0.0017</v>
      </c>
      <c r="H14" s="26">
        <v>0.021</v>
      </c>
      <c r="I14" s="2">
        <v>0.74</v>
      </c>
      <c r="J14" s="2">
        <v>0.0018</v>
      </c>
      <c r="K14" s="2">
        <v>0.11</v>
      </c>
      <c r="L14" s="2">
        <v>0.22</v>
      </c>
      <c r="M14" s="34">
        <v>2.3</v>
      </c>
      <c r="N14" s="2">
        <v>13</v>
      </c>
      <c r="O14" s="2">
        <v>1.4</v>
      </c>
      <c r="P14" s="2">
        <v>0.12</v>
      </c>
      <c r="Q14" s="2">
        <v>0.5</v>
      </c>
      <c r="R14" s="37">
        <v>0.018</v>
      </c>
      <c r="S14" s="2">
        <v>0.78</v>
      </c>
      <c r="T14" s="2">
        <v>0.002</v>
      </c>
      <c r="U14" s="2">
        <v>0.0039</v>
      </c>
      <c r="V14" s="2">
        <v>0.0081</v>
      </c>
      <c r="W14" s="43">
        <v>0.018</v>
      </c>
      <c r="X14" s="37">
        <v>0.0024</v>
      </c>
      <c r="Y14" s="2">
        <v>0.0095</v>
      </c>
      <c r="Z14" s="2">
        <v>0.011</v>
      </c>
      <c r="AA14" s="2">
        <v>0.011</v>
      </c>
      <c r="AB14" s="2">
        <v>0.0097</v>
      </c>
      <c r="AC14" s="2">
        <v>0.011</v>
      </c>
      <c r="AD14" s="2">
        <v>0.011</v>
      </c>
      <c r="AE14" s="2">
        <v>0.18</v>
      </c>
      <c r="AF14" s="2">
        <v>0.0039</v>
      </c>
      <c r="AG14" s="2">
        <v>0.0079</v>
      </c>
      <c r="AH14" s="2">
        <v>0.017</v>
      </c>
      <c r="AI14" s="2">
        <v>0.0019</v>
      </c>
      <c r="AJ14" s="2">
        <v>0.005</v>
      </c>
      <c r="AK14" s="2">
        <v>0.0044</v>
      </c>
      <c r="AL14" s="2">
        <v>0.0054</v>
      </c>
      <c r="AM14" s="2">
        <v>0.0061</v>
      </c>
      <c r="AN14" s="2">
        <v>0.0066</v>
      </c>
      <c r="AO14" s="2">
        <v>0.0055</v>
      </c>
      <c r="AP14" s="2">
        <v>0.0084</v>
      </c>
      <c r="AQ14" s="2">
        <v>0.018</v>
      </c>
      <c r="AR14" s="2">
        <v>0.018</v>
      </c>
      <c r="AS14" s="2">
        <v>0.0073</v>
      </c>
      <c r="AT14" s="2">
        <v>0.003</v>
      </c>
      <c r="AU14" s="2">
        <v>0.0041</v>
      </c>
      <c r="AV14" s="2">
        <v>0.0025</v>
      </c>
      <c r="AW14" s="2">
        <v>0.0037</v>
      </c>
      <c r="AX14" s="2">
        <v>0.0034</v>
      </c>
      <c r="AY14" s="2">
        <v>0.013</v>
      </c>
      <c r="AZ14" s="2">
        <v>0.012</v>
      </c>
      <c r="BA14" s="2">
        <v>0.036</v>
      </c>
      <c r="BB14" s="2">
        <v>0.026</v>
      </c>
      <c r="BC14" s="2">
        <v>0.011</v>
      </c>
      <c r="BD14" s="2">
        <v>0.014</v>
      </c>
      <c r="BE14" s="2">
        <v>0.0055</v>
      </c>
      <c r="BF14" s="2">
        <v>0.0066</v>
      </c>
      <c r="BG14" s="2">
        <v>0.034</v>
      </c>
      <c r="BH14" s="2">
        <v>0.0034</v>
      </c>
      <c r="BI14" s="2">
        <v>0.014</v>
      </c>
      <c r="BJ14" s="2">
        <v>0.2</v>
      </c>
      <c r="BK14" s="2">
        <v>0.41</v>
      </c>
      <c r="BL14" s="2">
        <v>0.33</v>
      </c>
      <c r="BM14" s="2">
        <v>0.13</v>
      </c>
      <c r="BN14" s="2">
        <v>0.05</v>
      </c>
      <c r="BO14" s="2">
        <v>0.41</v>
      </c>
      <c r="BP14" s="2">
        <v>0.011</v>
      </c>
      <c r="BQ14" s="2">
        <v>0.012</v>
      </c>
      <c r="BR14" s="2">
        <v>0.01</v>
      </c>
      <c r="BS14" s="2">
        <v>0.011</v>
      </c>
      <c r="BT14" s="2">
        <v>0.0091</v>
      </c>
      <c r="BU14" s="2">
        <v>0.0095</v>
      </c>
      <c r="BV14" s="2">
        <v>0.0091</v>
      </c>
      <c r="BW14" s="2">
        <v>0.014</v>
      </c>
      <c r="BX14" s="2">
        <v>0.0062</v>
      </c>
      <c r="BY14" s="2">
        <v>0.0074</v>
      </c>
      <c r="BZ14" s="2">
        <v>0.033</v>
      </c>
      <c r="CA14" s="2">
        <v>0.065</v>
      </c>
      <c r="CB14" s="2">
        <v>0.063</v>
      </c>
      <c r="CC14" s="2">
        <v>0.06</v>
      </c>
      <c r="CD14" s="2">
        <v>0.058</v>
      </c>
      <c r="CE14" s="2">
        <v>0.056</v>
      </c>
      <c r="CF14" s="2">
        <v>0.053</v>
      </c>
      <c r="CG14" s="2">
        <v>0.051</v>
      </c>
      <c r="CH14" s="2">
        <v>0.39</v>
      </c>
      <c r="CI14" s="2">
        <v>0.12</v>
      </c>
      <c r="CJ14" s="2">
        <v>0.031</v>
      </c>
      <c r="CK14" s="2">
        <v>0.14</v>
      </c>
      <c r="CL14" s="2">
        <v>0.0001</v>
      </c>
      <c r="CM14" s="2">
        <v>0.00072</v>
      </c>
      <c r="CN14" s="2">
        <v>0.0012</v>
      </c>
      <c r="CO14" s="2">
        <v>0.48</v>
      </c>
      <c r="CP14" s="2"/>
      <c r="CQ14" s="7">
        <f t="shared" si="6"/>
        <v>0.063</v>
      </c>
      <c r="CR14" s="6">
        <f>IF(CQ14=0,"",CQ14*'Dosis adulto MN'!$F$10)</f>
        <v>63</v>
      </c>
      <c r="CS14" s="6">
        <f>IF(CQ14=0,"",CQ14*'Dosis adulto MN'!$F$10*37)</f>
        <v>2331</v>
      </c>
      <c r="CU14">
        <v>0.025</v>
      </c>
    </row>
    <row r="15" spans="2:99" ht="15.75">
      <c r="B15">
        <v>14</v>
      </c>
      <c r="C15" t="s">
        <v>13</v>
      </c>
      <c r="E15" s="26">
        <v>0.018</v>
      </c>
      <c r="F15" s="26">
        <v>0.004</v>
      </c>
      <c r="G15" s="26">
        <v>0.0016</v>
      </c>
      <c r="H15" s="26">
        <v>0.011</v>
      </c>
      <c r="I15" s="2">
        <v>0.74</v>
      </c>
      <c r="J15" s="2">
        <v>0.00065</v>
      </c>
      <c r="K15" s="2">
        <v>0.3</v>
      </c>
      <c r="L15" s="2">
        <v>0.24</v>
      </c>
      <c r="M15" s="35">
        <v>24</v>
      </c>
      <c r="N15" s="2">
        <v>12</v>
      </c>
      <c r="O15" s="2">
        <v>1.3</v>
      </c>
      <c r="P15" s="2">
        <v>0.12</v>
      </c>
      <c r="Q15" s="2">
        <v>0.69</v>
      </c>
      <c r="R15" s="37">
        <v>0.001</v>
      </c>
      <c r="S15" s="2">
        <v>0.78</v>
      </c>
      <c r="T15" s="2">
        <v>0.005</v>
      </c>
      <c r="U15" s="2">
        <v>0.0037</v>
      </c>
      <c r="V15" s="2">
        <v>0.0073</v>
      </c>
      <c r="W15" s="43">
        <v>0.0053</v>
      </c>
      <c r="X15" s="37">
        <v>0.0015</v>
      </c>
      <c r="Y15" s="2">
        <v>0.071</v>
      </c>
      <c r="Z15" s="2">
        <v>0.04</v>
      </c>
      <c r="AA15" s="2">
        <v>0.042</v>
      </c>
      <c r="AB15" s="2">
        <v>0.074</v>
      </c>
      <c r="AC15" s="2">
        <v>0.04</v>
      </c>
      <c r="AD15" s="2">
        <v>0.042</v>
      </c>
      <c r="AE15" s="2">
        <v>0.0095</v>
      </c>
      <c r="AF15" s="2">
        <v>0.0012</v>
      </c>
      <c r="AG15" s="2">
        <v>0.0038</v>
      </c>
      <c r="AH15" s="2">
        <v>0.0038</v>
      </c>
      <c r="AI15" s="2">
        <v>0.0006</v>
      </c>
      <c r="AJ15" s="2">
        <v>0.0038</v>
      </c>
      <c r="AK15" s="2">
        <v>0.0026</v>
      </c>
      <c r="AL15" s="2">
        <v>0.004</v>
      </c>
      <c r="AM15" s="2">
        <v>0.014</v>
      </c>
      <c r="AN15" s="2">
        <v>0.01</v>
      </c>
      <c r="AO15" s="2">
        <v>0.01</v>
      </c>
      <c r="AP15" s="2">
        <v>0.085</v>
      </c>
      <c r="AQ15" s="2">
        <v>0.013</v>
      </c>
      <c r="AR15" s="2">
        <v>0.018</v>
      </c>
      <c r="AS15" s="2">
        <v>0.0012</v>
      </c>
      <c r="AT15" s="2">
        <v>0.0027</v>
      </c>
      <c r="AU15" s="2">
        <v>0.0019</v>
      </c>
      <c r="AV15" s="2">
        <v>0.0049</v>
      </c>
      <c r="AW15" s="2">
        <v>0.016</v>
      </c>
      <c r="AX15" s="2">
        <v>0.0045</v>
      </c>
      <c r="AY15" s="2">
        <v>0.017</v>
      </c>
      <c r="AZ15" s="2">
        <v>0.02</v>
      </c>
      <c r="BA15" s="2">
        <v>0.011</v>
      </c>
      <c r="BB15" s="2">
        <v>0.0092</v>
      </c>
      <c r="BC15" s="2">
        <v>0.0033</v>
      </c>
      <c r="BD15" s="2">
        <v>0.004</v>
      </c>
      <c r="BE15" s="2">
        <v>0.0037</v>
      </c>
      <c r="BF15" s="2">
        <v>0.0043</v>
      </c>
      <c r="BG15" s="2">
        <v>0.0086</v>
      </c>
      <c r="BH15" s="2">
        <v>0.00031</v>
      </c>
      <c r="BI15" s="2">
        <v>0.0014</v>
      </c>
      <c r="BJ15" s="2">
        <v>0.0044</v>
      </c>
      <c r="BK15" s="2">
        <v>0.73</v>
      </c>
      <c r="BL15" s="2">
        <v>0.71</v>
      </c>
      <c r="BM15" s="2">
        <v>0.036</v>
      </c>
      <c r="BN15" s="2">
        <v>0.017</v>
      </c>
      <c r="BO15" s="2">
        <v>0.1</v>
      </c>
      <c r="BP15" s="2">
        <v>0.0067</v>
      </c>
      <c r="BQ15" s="2">
        <v>0.0062</v>
      </c>
      <c r="BR15" s="2">
        <v>0.0062</v>
      </c>
      <c r="BS15" s="2">
        <v>0.0063</v>
      </c>
      <c r="BT15" s="2">
        <v>0.0063</v>
      </c>
      <c r="BU15" s="2">
        <v>0.0063</v>
      </c>
      <c r="BV15" s="2">
        <v>0.0064</v>
      </c>
      <c r="BW15" s="2">
        <v>0.067</v>
      </c>
      <c r="BX15" s="2">
        <v>0.00069</v>
      </c>
      <c r="BY15" s="2">
        <v>0.0021</v>
      </c>
      <c r="BZ15" s="2">
        <v>0.012</v>
      </c>
      <c r="CA15" s="2">
        <v>0.033</v>
      </c>
      <c r="CB15" s="2">
        <v>0.03</v>
      </c>
      <c r="CC15" s="2">
        <v>0.032</v>
      </c>
      <c r="CD15" s="2">
        <v>0.035</v>
      </c>
      <c r="CE15" s="2">
        <v>0.037</v>
      </c>
      <c r="CF15" s="2">
        <v>0.04</v>
      </c>
      <c r="CG15" s="2">
        <v>0.043</v>
      </c>
      <c r="CH15" s="2">
        <v>1.1</v>
      </c>
      <c r="CI15" s="2">
        <v>0.83</v>
      </c>
      <c r="CJ15" s="2">
        <v>0.0022</v>
      </c>
      <c r="CK15" s="2">
        <v>2.1</v>
      </c>
      <c r="CL15" s="2">
        <v>0.00011</v>
      </c>
      <c r="CM15" s="2">
        <v>0.00073</v>
      </c>
      <c r="CN15" s="2">
        <v>0.0012</v>
      </c>
      <c r="CO15" s="2">
        <v>0.15</v>
      </c>
      <c r="CP15" s="2"/>
      <c r="CQ15" s="7">
        <f t="shared" si="6"/>
        <v>0.03</v>
      </c>
      <c r="CR15" s="6">
        <f>IF(CQ15=0,"",CQ15*'Dosis adulto MN'!$F$10)</f>
        <v>30</v>
      </c>
      <c r="CS15" s="6">
        <f>IF(CQ15=0,"",CQ15*'Dosis adulto MN'!$F$10*37)</f>
        <v>1110</v>
      </c>
      <c r="CU15">
        <v>0.05</v>
      </c>
    </row>
    <row r="16" spans="2:99" ht="15.75">
      <c r="B16">
        <v>15</v>
      </c>
      <c r="C16" t="s">
        <v>14</v>
      </c>
      <c r="E16" s="26">
        <v>0.0074</v>
      </c>
      <c r="F16" s="26">
        <v>0.0025</v>
      </c>
      <c r="G16" s="26">
        <v>0.0016</v>
      </c>
      <c r="H16" s="26">
        <v>0.01</v>
      </c>
      <c r="I16" s="2">
        <v>0.74</v>
      </c>
      <c r="J16" s="2">
        <v>0.00055</v>
      </c>
      <c r="K16" s="2">
        <v>0.072</v>
      </c>
      <c r="L16" s="2">
        <v>0.32</v>
      </c>
      <c r="M16" s="35">
        <v>1.6</v>
      </c>
      <c r="N16" s="2">
        <v>19</v>
      </c>
      <c r="O16" s="2">
        <v>2</v>
      </c>
      <c r="P16" s="2">
        <v>0.063</v>
      </c>
      <c r="Q16" s="2">
        <v>0.24</v>
      </c>
      <c r="R16" s="37">
        <v>0.0024</v>
      </c>
      <c r="S16" s="2">
        <v>0.78</v>
      </c>
      <c r="T16" s="2">
        <v>0.11</v>
      </c>
      <c r="U16" s="2">
        <v>0.0081</v>
      </c>
      <c r="V16" s="2">
        <v>0.013</v>
      </c>
      <c r="W16" s="43">
        <v>0.0053</v>
      </c>
      <c r="X16" s="37">
        <v>0.0027</v>
      </c>
      <c r="Y16" s="2">
        <v>0.0059</v>
      </c>
      <c r="Z16" s="2">
        <v>0.0052</v>
      </c>
      <c r="AA16" s="2">
        <v>0.0048</v>
      </c>
      <c r="AB16" s="2">
        <v>0.0054</v>
      </c>
      <c r="AC16" s="2">
        <v>0.005</v>
      </c>
      <c r="AD16" s="2">
        <v>0.0047</v>
      </c>
      <c r="AE16" s="2">
        <v>0.0025</v>
      </c>
      <c r="AF16" s="2">
        <v>0.00099</v>
      </c>
      <c r="AG16" s="2">
        <v>0.0033</v>
      </c>
      <c r="AH16" s="2">
        <v>0.0024</v>
      </c>
      <c r="AI16" s="2">
        <v>0.00086</v>
      </c>
      <c r="AJ16" s="2">
        <v>0.0026</v>
      </c>
      <c r="AK16" s="2">
        <v>0.0023</v>
      </c>
      <c r="AL16" s="2">
        <v>0.0022</v>
      </c>
      <c r="AM16" s="2">
        <v>0.0013</v>
      </c>
      <c r="AN16" s="2">
        <v>0.00092</v>
      </c>
      <c r="AO16" s="2">
        <v>0.00086</v>
      </c>
      <c r="AP16" s="2">
        <v>0.0049</v>
      </c>
      <c r="AQ16" s="2">
        <v>0.018</v>
      </c>
      <c r="AR16" s="2">
        <v>0.0057</v>
      </c>
      <c r="AS16" s="2">
        <v>0.0013</v>
      </c>
      <c r="AT16" s="2">
        <v>0.003</v>
      </c>
      <c r="AU16" s="2">
        <v>0.017</v>
      </c>
      <c r="AV16" s="2">
        <v>0.093</v>
      </c>
      <c r="AW16" s="2">
        <v>0.066</v>
      </c>
      <c r="AX16" s="2">
        <v>0.058</v>
      </c>
      <c r="AY16" s="2">
        <v>0.011</v>
      </c>
      <c r="AZ16" s="2">
        <v>0.0078</v>
      </c>
      <c r="BA16" s="2">
        <v>0.0046</v>
      </c>
      <c r="BB16" s="2">
        <v>0.0044</v>
      </c>
      <c r="BC16" s="2">
        <v>0.0022</v>
      </c>
      <c r="BD16" s="2">
        <v>0.002</v>
      </c>
      <c r="BE16" s="2">
        <v>0.00057</v>
      </c>
      <c r="BF16" s="2">
        <v>0.001</v>
      </c>
      <c r="BG16" s="2">
        <v>0.011</v>
      </c>
      <c r="BH16" s="2">
        <v>0.00015</v>
      </c>
      <c r="BI16" s="2">
        <v>0.00079</v>
      </c>
      <c r="BJ16" s="2">
        <v>0.0011</v>
      </c>
      <c r="BK16" s="2">
        <v>0.28</v>
      </c>
      <c r="BL16" s="2">
        <v>0.16</v>
      </c>
      <c r="BM16" s="2">
        <v>0.033</v>
      </c>
      <c r="BN16" s="2">
        <v>0.022</v>
      </c>
      <c r="BO16" s="2">
        <v>0.023</v>
      </c>
      <c r="BP16" s="2">
        <v>0.0061</v>
      </c>
      <c r="BQ16" s="2">
        <v>0.0054</v>
      </c>
      <c r="BR16" s="2">
        <v>0.0057</v>
      </c>
      <c r="BS16" s="2">
        <v>0.0061</v>
      </c>
      <c r="BT16" s="2">
        <v>0.0065</v>
      </c>
      <c r="BU16" s="2">
        <v>0.0068</v>
      </c>
      <c r="BV16" s="2">
        <v>0.0072</v>
      </c>
      <c r="BW16" s="2">
        <v>0.016</v>
      </c>
      <c r="BX16" s="2">
        <v>0.00046</v>
      </c>
      <c r="BY16" s="2">
        <v>0.0021</v>
      </c>
      <c r="BZ16" s="2">
        <v>0.012</v>
      </c>
      <c r="CA16" s="2">
        <v>0.031</v>
      </c>
      <c r="CB16" s="2">
        <v>0.034</v>
      </c>
      <c r="CC16" s="2">
        <v>0.053</v>
      </c>
      <c r="CD16" s="2">
        <v>0.072</v>
      </c>
      <c r="CE16" s="2">
        <v>0.09</v>
      </c>
      <c r="CF16" s="2">
        <v>0.11</v>
      </c>
      <c r="CG16" s="2">
        <v>0.13</v>
      </c>
      <c r="CH16" s="2">
        <v>0.36</v>
      </c>
      <c r="CI16" s="2">
        <v>0.19</v>
      </c>
      <c r="CJ16" s="2">
        <v>0.0015</v>
      </c>
      <c r="CK16" s="2">
        <v>2.3</v>
      </c>
      <c r="CL16" s="2">
        <v>0.00077</v>
      </c>
      <c r="CM16" s="2">
        <v>0.0011</v>
      </c>
      <c r="CN16" s="2">
        <v>0.0012</v>
      </c>
      <c r="CO16" s="2">
        <v>0.11</v>
      </c>
      <c r="CP16" s="2"/>
      <c r="CQ16" s="7">
        <f t="shared" si="6"/>
        <v>0.034</v>
      </c>
      <c r="CR16" s="6">
        <f>IF(CQ16=0,"",CQ16*'Dosis adulto MN'!$F$10)</f>
        <v>34</v>
      </c>
      <c r="CS16" s="6">
        <f>IF(CQ16=0,"",CQ16*'Dosis adulto MN'!$F$10*37)</f>
        <v>1258</v>
      </c>
      <c r="CU16">
        <v>0.12</v>
      </c>
    </row>
    <row r="17" spans="2:97" ht="15.75">
      <c r="B17">
        <v>16</v>
      </c>
      <c r="C17" t="s">
        <v>27</v>
      </c>
      <c r="E17" s="26"/>
      <c r="F17" s="26">
        <v>0.0014</v>
      </c>
      <c r="G17" s="26">
        <v>0.00029</v>
      </c>
      <c r="H17" s="26">
        <v>0.011</v>
      </c>
      <c r="J17" s="2">
        <v>0.00077</v>
      </c>
      <c r="K17" s="2"/>
      <c r="L17" s="2"/>
      <c r="M17" s="34"/>
      <c r="N17" s="2"/>
      <c r="O17" s="2"/>
      <c r="P17" s="2">
        <v>0.06</v>
      </c>
      <c r="Q17" s="2">
        <v>0.2</v>
      </c>
      <c r="R17" s="37">
        <v>0.0003</v>
      </c>
      <c r="T17" s="2">
        <v>0.0028</v>
      </c>
      <c r="U17" s="2">
        <v>0.0031</v>
      </c>
      <c r="W17" s="43"/>
      <c r="X17" s="37"/>
      <c r="Y17" s="2">
        <v>0.0027</v>
      </c>
      <c r="AE17" s="2">
        <v>0.0029</v>
      </c>
      <c r="AF17" s="2">
        <v>0.0016</v>
      </c>
      <c r="AJ17" s="2">
        <v>0.0032</v>
      </c>
      <c r="AK17" s="2">
        <v>0.0025</v>
      </c>
      <c r="AM17" s="2">
        <v>0.0029</v>
      </c>
      <c r="AQ17" s="2">
        <v>0.0033</v>
      </c>
      <c r="AS17" s="2">
        <v>0.0019</v>
      </c>
      <c r="AW17" s="2">
        <v>0.0028</v>
      </c>
      <c r="AZ17" s="2">
        <v>0.0033</v>
      </c>
      <c r="BA17" s="2">
        <v>0.0029</v>
      </c>
      <c r="BB17" s="2">
        <v>0.0032</v>
      </c>
      <c r="BC17" s="2">
        <v>0.0041</v>
      </c>
      <c r="BD17" s="2">
        <v>0.0037</v>
      </c>
      <c r="BE17" s="2">
        <v>0.0032</v>
      </c>
      <c r="BF17" s="2">
        <v>0.0037</v>
      </c>
      <c r="BG17" s="2">
        <v>0.0028</v>
      </c>
      <c r="BH17" s="2">
        <v>0.0014</v>
      </c>
      <c r="BI17" s="2">
        <v>0.0017</v>
      </c>
      <c r="BJ17" s="2">
        <v>0.0022</v>
      </c>
      <c r="BO17" s="2">
        <v>0.02</v>
      </c>
      <c r="BW17" s="2">
        <v>0.0066</v>
      </c>
      <c r="BX17" s="2">
        <v>0.0021</v>
      </c>
      <c r="BY17" s="2"/>
      <c r="CH17" s="2">
        <v>0.35</v>
      </c>
      <c r="CJ17" s="2">
        <v>0.0053</v>
      </c>
      <c r="CO17" s="2">
        <v>0.052</v>
      </c>
      <c r="CP17" s="2"/>
      <c r="CQ17" s="7">
        <f t="shared" si="6"/>
        <v>0</v>
      </c>
      <c r="CR17" s="6">
        <f>IF(CQ17=0,"",CQ17*'Dosis adulto MN'!$F$10)</f>
      </c>
      <c r="CS17" s="6">
        <f>IF(CQ17=0,"",CQ17*'Dosis adulto MN'!$F$10*37)</f>
      </c>
    </row>
    <row r="18" spans="2:99" ht="15.75">
      <c r="B18">
        <v>17</v>
      </c>
      <c r="C18" t="s">
        <v>25</v>
      </c>
      <c r="E18" s="26"/>
      <c r="F18" s="26"/>
      <c r="G18" s="26">
        <v>0.00033</v>
      </c>
      <c r="H18" s="26">
        <v>0.011</v>
      </c>
      <c r="J18" s="2">
        <v>0.00057</v>
      </c>
      <c r="K18" s="2"/>
      <c r="L18" s="2"/>
      <c r="M18" s="35"/>
      <c r="N18" s="2"/>
      <c r="O18" s="2"/>
      <c r="P18" s="2">
        <v>0.061</v>
      </c>
      <c r="Q18" s="2">
        <v>0.11</v>
      </c>
      <c r="R18" s="37">
        <v>0.0009</v>
      </c>
      <c r="T18" s="2">
        <v>0.0082</v>
      </c>
      <c r="U18" s="2">
        <v>0.0027</v>
      </c>
      <c r="W18" s="43"/>
      <c r="X18" s="37"/>
      <c r="Y18" s="2">
        <v>0.0021</v>
      </c>
      <c r="AE18" s="2">
        <v>0.0017</v>
      </c>
      <c r="AF18" s="2">
        <v>0.001</v>
      </c>
      <c r="AJ18" s="2">
        <v>0.0024</v>
      </c>
      <c r="AK18" s="2">
        <v>0.0024</v>
      </c>
      <c r="AM18" s="2">
        <v>0.00041</v>
      </c>
      <c r="AQ18" s="2">
        <v>0.0061</v>
      </c>
      <c r="AS18" s="2">
        <v>0.001</v>
      </c>
      <c r="AW18" s="2">
        <v>0.0061</v>
      </c>
      <c r="AZ18" s="2">
        <v>0.0035</v>
      </c>
      <c r="BA18" s="2">
        <v>0.0041</v>
      </c>
      <c r="BB18" s="2">
        <v>0.004</v>
      </c>
      <c r="BC18" s="2">
        <v>0.0024</v>
      </c>
      <c r="BD18" s="2">
        <v>0.0021</v>
      </c>
      <c r="BE18" s="2">
        <v>0.00019</v>
      </c>
      <c r="BF18" s="2">
        <v>0.00034</v>
      </c>
      <c r="BG18" s="2">
        <v>0.0026</v>
      </c>
      <c r="BH18" s="2">
        <v>0.00013</v>
      </c>
      <c r="BI18" s="2">
        <v>0.00074</v>
      </c>
      <c r="BJ18" s="2">
        <v>0.00038</v>
      </c>
      <c r="BO18" s="2">
        <v>0.014</v>
      </c>
      <c r="BW18" s="2">
        <v>0.0068</v>
      </c>
      <c r="BX18" s="2">
        <v>0.00044</v>
      </c>
      <c r="BY18" s="2"/>
      <c r="CH18" s="2">
        <v>0.36</v>
      </c>
      <c r="CJ18" s="2">
        <v>0.0015</v>
      </c>
      <c r="CO18" s="2">
        <v>0.036</v>
      </c>
      <c r="CQ18" s="7">
        <f t="shared" si="6"/>
        <v>0</v>
      </c>
      <c r="CR18" s="6">
        <f>IF(CQ18=0,"",CQ18*'Dosis adulto MN'!$F$10)</f>
      </c>
      <c r="CS18" s="6">
        <f>IF(CQ18=0,"",CQ18*'Dosis adulto MN'!$F$10*37)</f>
      </c>
      <c r="CU18">
        <v>0.05</v>
      </c>
    </row>
    <row r="19" spans="2:99" ht="15.75">
      <c r="B19">
        <v>18</v>
      </c>
      <c r="C19" t="s">
        <v>16</v>
      </c>
      <c r="E19" s="26">
        <v>0.0022</v>
      </c>
      <c r="F19" s="26">
        <v>0.0017</v>
      </c>
      <c r="G19" s="26">
        <v>0.00085</v>
      </c>
      <c r="H19" s="26">
        <v>0.015</v>
      </c>
      <c r="I19" s="2">
        <v>0.74</v>
      </c>
      <c r="J19" s="2">
        <v>0.0016</v>
      </c>
      <c r="K19" s="2">
        <v>0.032</v>
      </c>
      <c r="L19" s="2">
        <v>0.082</v>
      </c>
      <c r="M19" s="35">
        <v>0.83</v>
      </c>
      <c r="N19" s="2">
        <v>5.8</v>
      </c>
      <c r="O19" s="2">
        <v>1.6</v>
      </c>
      <c r="P19" s="2">
        <v>0.082</v>
      </c>
      <c r="Q19" s="2">
        <v>1</v>
      </c>
      <c r="R19" s="37">
        <v>0.0002</v>
      </c>
      <c r="S19" s="2">
        <v>0.78</v>
      </c>
      <c r="T19" s="2">
        <v>0.00041</v>
      </c>
      <c r="U19" s="2">
        <v>0.0086</v>
      </c>
      <c r="V19" s="2">
        <v>0.0044</v>
      </c>
      <c r="W19" s="43">
        <v>0.0048</v>
      </c>
      <c r="X19" s="37">
        <v>0.00091</v>
      </c>
      <c r="Y19" s="2">
        <v>0.0022</v>
      </c>
      <c r="Z19" s="2">
        <v>0.0027</v>
      </c>
      <c r="AA19" s="2">
        <v>0.0033</v>
      </c>
      <c r="AB19" s="2">
        <v>0.0023</v>
      </c>
      <c r="AC19" s="2">
        <v>0.0029</v>
      </c>
      <c r="AD19" s="2">
        <v>0.0034</v>
      </c>
      <c r="AE19" s="2">
        <v>0.0035</v>
      </c>
      <c r="AF19" s="2">
        <v>0.0042</v>
      </c>
      <c r="AG19" s="2">
        <v>0.0049</v>
      </c>
      <c r="AH19" s="2">
        <v>0.0048</v>
      </c>
      <c r="AI19" s="2">
        <v>0.00089</v>
      </c>
      <c r="AJ19" s="2">
        <v>0.01</v>
      </c>
      <c r="AK19" s="2">
        <v>0.0043</v>
      </c>
      <c r="AL19" s="2">
        <v>0.012</v>
      </c>
      <c r="AM19" s="2">
        <v>0.019</v>
      </c>
      <c r="AN19" s="2">
        <v>0.0099</v>
      </c>
      <c r="AO19" s="2">
        <v>0.019</v>
      </c>
      <c r="AP19" s="2">
        <v>0.0019</v>
      </c>
      <c r="AQ19" s="2">
        <v>0.0037</v>
      </c>
      <c r="AR19" s="2">
        <v>0.0014</v>
      </c>
      <c r="AS19" s="2">
        <v>0.0036</v>
      </c>
      <c r="AT19" s="2">
        <v>0.0029</v>
      </c>
      <c r="AU19" s="2">
        <v>0.0033</v>
      </c>
      <c r="AV19" s="2">
        <v>0.001</v>
      </c>
      <c r="AW19" s="2">
        <v>0.0018</v>
      </c>
      <c r="AX19" s="2">
        <v>0.0026</v>
      </c>
      <c r="AY19" s="2">
        <v>0.0029</v>
      </c>
      <c r="AZ19" s="2">
        <v>0.0039</v>
      </c>
      <c r="BA19" s="2">
        <v>0.0091</v>
      </c>
      <c r="BB19" s="2">
        <v>0.0081</v>
      </c>
      <c r="BC19" s="2">
        <v>0.0076</v>
      </c>
      <c r="BD19" s="2">
        <v>0.0084</v>
      </c>
      <c r="BE19" s="2">
        <v>0.025</v>
      </c>
      <c r="BF19" s="2">
        <v>0.026</v>
      </c>
      <c r="BG19" s="2">
        <v>0.0066</v>
      </c>
      <c r="BH19" s="2">
        <v>0.0054</v>
      </c>
      <c r="BI19" s="2">
        <v>0.0049</v>
      </c>
      <c r="BJ19" s="2">
        <v>0.0038</v>
      </c>
      <c r="BK19" s="2">
        <v>0.098</v>
      </c>
      <c r="BL19" s="2">
        <v>0.12</v>
      </c>
      <c r="BM19" s="2">
        <v>0.039</v>
      </c>
      <c r="BN19" s="2">
        <v>0.02</v>
      </c>
      <c r="BO19" s="2">
        <v>0.027</v>
      </c>
      <c r="BP19" s="2">
        <v>0.0098</v>
      </c>
      <c r="BQ19" s="2">
        <v>0.012</v>
      </c>
      <c r="BR19" s="2">
        <v>0.012</v>
      </c>
      <c r="BS19" s="2">
        <v>0.011</v>
      </c>
      <c r="BT19" s="2">
        <v>0.011</v>
      </c>
      <c r="BU19" s="2">
        <v>0.011</v>
      </c>
      <c r="BV19" s="2">
        <v>0.011</v>
      </c>
      <c r="BW19" s="2">
        <v>0.0082</v>
      </c>
      <c r="BX19" s="2">
        <v>0.0069</v>
      </c>
      <c r="BY19" s="2">
        <v>0.0033</v>
      </c>
      <c r="BZ19" s="2">
        <v>0.013</v>
      </c>
      <c r="CA19" s="2">
        <v>0.042</v>
      </c>
      <c r="CB19" s="2">
        <v>0.044</v>
      </c>
      <c r="CC19" s="2">
        <v>0.043</v>
      </c>
      <c r="CD19" s="2">
        <v>0.043</v>
      </c>
      <c r="CE19" s="2">
        <v>0.042</v>
      </c>
      <c r="CF19" s="2">
        <v>0.042</v>
      </c>
      <c r="CG19" s="2">
        <v>0.041</v>
      </c>
      <c r="CH19" s="2">
        <v>0.4</v>
      </c>
      <c r="CI19" s="2">
        <v>0.066</v>
      </c>
      <c r="CJ19" s="2">
        <v>0.016</v>
      </c>
      <c r="CK19" s="2">
        <v>0.044</v>
      </c>
      <c r="CL19" s="2">
        <v>0.0001</v>
      </c>
      <c r="CM19" s="2">
        <v>0.00073</v>
      </c>
      <c r="CN19" s="2">
        <v>0.0012</v>
      </c>
      <c r="CO19" s="2">
        <v>0.73</v>
      </c>
      <c r="CP19" s="2"/>
      <c r="CQ19" s="7">
        <f t="shared" si="6"/>
        <v>0.044</v>
      </c>
      <c r="CR19" s="6">
        <f>IF(CQ19=0,"",CQ19*'Dosis adulto MN'!$F$10)</f>
        <v>44</v>
      </c>
      <c r="CS19" s="6">
        <f>IF(CQ19=0,"",CQ19*'Dosis adulto MN'!$F$10*37)</f>
        <v>1628</v>
      </c>
      <c r="CU19">
        <v>0.2</v>
      </c>
    </row>
    <row r="20" spans="2:97" ht="15.75">
      <c r="B20">
        <v>19</v>
      </c>
      <c r="C20" t="s">
        <v>17</v>
      </c>
      <c r="E20" s="26">
        <v>0.019</v>
      </c>
      <c r="F20" s="26">
        <v>0.0019</v>
      </c>
      <c r="G20" s="26">
        <v>0.0014</v>
      </c>
      <c r="H20" s="26">
        <v>0.012</v>
      </c>
      <c r="I20" s="2">
        <v>0.74</v>
      </c>
      <c r="J20" s="2">
        <v>0.00075</v>
      </c>
      <c r="K20" s="2">
        <v>0.18</v>
      </c>
      <c r="L20" s="2">
        <v>0.19</v>
      </c>
      <c r="M20" s="34">
        <v>2.6</v>
      </c>
      <c r="N20" s="2">
        <v>8.5</v>
      </c>
      <c r="O20" s="2">
        <v>0.97</v>
      </c>
      <c r="P20" s="2">
        <v>0.081</v>
      </c>
      <c r="Q20" s="2">
        <v>0.45</v>
      </c>
      <c r="R20" s="37">
        <v>0.0045</v>
      </c>
      <c r="S20" s="2">
        <v>0.78</v>
      </c>
      <c r="T20" s="2">
        <v>0.0052</v>
      </c>
      <c r="U20" s="2">
        <v>0.0052</v>
      </c>
      <c r="V20" s="2">
        <v>0.0064</v>
      </c>
      <c r="W20" s="43">
        <v>0.01</v>
      </c>
      <c r="X20" s="37">
        <v>0.0019</v>
      </c>
      <c r="Y20" s="2">
        <v>0.013</v>
      </c>
      <c r="Z20" s="2">
        <v>0.015</v>
      </c>
      <c r="AA20" s="2">
        <v>0.018</v>
      </c>
      <c r="AB20" s="2">
        <v>0.012</v>
      </c>
      <c r="AC20" s="2">
        <v>0.015</v>
      </c>
      <c r="AD20" s="2">
        <v>0.018</v>
      </c>
      <c r="AE20" s="2">
        <v>0.009</v>
      </c>
      <c r="AF20" s="2">
        <v>0.0014</v>
      </c>
      <c r="AG20" s="2">
        <v>0.0043</v>
      </c>
      <c r="AH20" s="2">
        <v>0.0093</v>
      </c>
      <c r="AI20" s="2">
        <v>0.0012</v>
      </c>
      <c r="AJ20" s="2">
        <v>0.0056</v>
      </c>
      <c r="AK20" s="2">
        <v>0.003</v>
      </c>
      <c r="AL20" s="2">
        <v>0.0092</v>
      </c>
      <c r="AM20" s="2">
        <v>0.0056</v>
      </c>
      <c r="AN20" s="2">
        <v>0.0028</v>
      </c>
      <c r="AO20" s="2">
        <v>0.0035</v>
      </c>
      <c r="AP20" s="2">
        <v>0.0083</v>
      </c>
      <c r="AQ20" s="2">
        <v>0.0066</v>
      </c>
      <c r="AR20" s="2">
        <v>0.036</v>
      </c>
      <c r="AS20" s="2">
        <v>0.0016</v>
      </c>
      <c r="AT20" s="2">
        <v>0.0032</v>
      </c>
      <c r="AU20" s="2">
        <v>0.0021</v>
      </c>
      <c r="AV20" s="2">
        <v>0.0052</v>
      </c>
      <c r="AW20" s="2">
        <v>0.0056</v>
      </c>
      <c r="AX20" s="2">
        <v>0.0049</v>
      </c>
      <c r="AY20" s="2">
        <v>0.019</v>
      </c>
      <c r="AZ20" s="2">
        <v>0.013</v>
      </c>
      <c r="BA20" s="2">
        <v>0.0077</v>
      </c>
      <c r="BB20" s="2">
        <v>0.0069</v>
      </c>
      <c r="BC20" s="2">
        <v>0.0039</v>
      </c>
      <c r="BD20" s="2">
        <v>0.0041</v>
      </c>
      <c r="BE20" s="2">
        <v>0.0059</v>
      </c>
      <c r="BF20" s="2">
        <v>0.011</v>
      </c>
      <c r="BG20" s="2">
        <v>0.0051</v>
      </c>
      <c r="BH20" s="2">
        <v>0.0004</v>
      </c>
      <c r="BI20" s="2">
        <v>0.0015</v>
      </c>
      <c r="BJ20" s="2">
        <v>0.0074</v>
      </c>
      <c r="BK20" s="2">
        <v>0.66</v>
      </c>
      <c r="BL20" s="2">
        <v>0.52</v>
      </c>
      <c r="BM20" s="2">
        <v>0.082</v>
      </c>
      <c r="BN20" s="2">
        <v>0.035</v>
      </c>
      <c r="BO20" s="2">
        <v>0.072</v>
      </c>
      <c r="BP20" s="2">
        <v>0.0076</v>
      </c>
      <c r="BQ20" s="2">
        <v>0.014</v>
      </c>
      <c r="BR20" s="2">
        <v>0.014</v>
      </c>
      <c r="BS20" s="2">
        <v>0.014</v>
      </c>
      <c r="BT20" s="2">
        <v>0.014</v>
      </c>
      <c r="BU20" s="2">
        <v>0.014</v>
      </c>
      <c r="BV20" s="2">
        <v>0.014</v>
      </c>
      <c r="BW20" s="2">
        <v>0.013</v>
      </c>
      <c r="BX20" s="2">
        <v>0.00082</v>
      </c>
      <c r="BY20" s="2">
        <v>0.0022</v>
      </c>
      <c r="BZ20" s="2">
        <v>0.012</v>
      </c>
      <c r="CA20" s="2">
        <v>0.035</v>
      </c>
      <c r="CB20" s="2">
        <v>0.05</v>
      </c>
      <c r="CC20" s="2">
        <v>0.052</v>
      </c>
      <c r="CD20" s="2">
        <v>0.053</v>
      </c>
      <c r="CE20" s="2">
        <v>0.054</v>
      </c>
      <c r="CF20" s="2">
        <v>0.056</v>
      </c>
      <c r="CG20" s="2">
        <v>0.058</v>
      </c>
      <c r="CH20" s="2">
        <v>0.43</v>
      </c>
      <c r="CI20" s="2">
        <v>0.1</v>
      </c>
      <c r="CJ20" s="2">
        <v>0.0025</v>
      </c>
      <c r="CK20" s="2">
        <v>0.15</v>
      </c>
      <c r="CL20" s="2">
        <v>0.00011</v>
      </c>
      <c r="CM20" s="2">
        <v>0.00074</v>
      </c>
      <c r="CN20" s="2">
        <v>0.0012</v>
      </c>
      <c r="CO20" s="2">
        <v>0.057</v>
      </c>
      <c r="CP20" s="2"/>
      <c r="CQ20" s="7">
        <f t="shared" si="6"/>
        <v>0.05</v>
      </c>
      <c r="CR20" s="6">
        <f>IF(CQ20=0,"",CQ20*'Dosis adulto MN'!$F$10)</f>
        <v>50</v>
      </c>
      <c r="CS20" s="6">
        <f>IF(CQ20=0,"",CQ20*'Dosis adulto MN'!$F$10*37)</f>
        <v>1850</v>
      </c>
    </row>
    <row r="21" spans="2:99" ht="15.75">
      <c r="B21">
        <v>20</v>
      </c>
      <c r="C21" t="s">
        <v>64</v>
      </c>
      <c r="E21" s="26">
        <v>0.00083</v>
      </c>
      <c r="F21" s="26">
        <v>0.0017</v>
      </c>
      <c r="G21" s="26">
        <v>0.00085</v>
      </c>
      <c r="H21" s="26">
        <v>0.011</v>
      </c>
      <c r="I21" s="2">
        <v>11</v>
      </c>
      <c r="J21" s="2">
        <v>0.00074</v>
      </c>
      <c r="K21" s="2">
        <v>0.19</v>
      </c>
      <c r="L21" s="2">
        <v>0.14</v>
      </c>
      <c r="M21" s="35">
        <v>1.5</v>
      </c>
      <c r="N21" s="2">
        <v>13</v>
      </c>
      <c r="O21" s="2">
        <v>1.5</v>
      </c>
      <c r="P21" s="2">
        <v>0.21</v>
      </c>
      <c r="Q21" s="2">
        <v>0.29</v>
      </c>
      <c r="R21" s="37">
        <v>0.001</v>
      </c>
      <c r="S21" s="2">
        <v>11</v>
      </c>
      <c r="T21" s="2">
        <v>0.0033</v>
      </c>
      <c r="U21" s="2">
        <v>0.0034</v>
      </c>
      <c r="V21" s="2">
        <v>0.0075</v>
      </c>
      <c r="W21" s="43">
        <v>0.03</v>
      </c>
      <c r="X21" s="37">
        <v>0.009300000000000001</v>
      </c>
      <c r="Y21" s="2">
        <v>0.011</v>
      </c>
      <c r="Z21" s="2">
        <v>0.015</v>
      </c>
      <c r="AA21" s="2">
        <v>0.023</v>
      </c>
      <c r="AB21" s="2">
        <v>0.015</v>
      </c>
      <c r="AC21" s="2">
        <v>0.022</v>
      </c>
      <c r="AD21" s="2">
        <v>0.026</v>
      </c>
      <c r="AE21" s="2">
        <v>0.0039</v>
      </c>
      <c r="AF21" s="2">
        <v>0.0014</v>
      </c>
      <c r="AG21" s="2">
        <v>0.0052</v>
      </c>
      <c r="AH21" s="2">
        <v>0.029</v>
      </c>
      <c r="AI21" s="2">
        <v>0.0085</v>
      </c>
      <c r="AJ21" s="2">
        <v>0.0036</v>
      </c>
      <c r="AK21" s="2">
        <v>0.0025</v>
      </c>
      <c r="AL21" s="2">
        <v>0.0062</v>
      </c>
      <c r="AM21" s="2">
        <v>0.0039</v>
      </c>
      <c r="AN21" s="2">
        <v>0.0038</v>
      </c>
      <c r="AO21" s="2">
        <v>0.0066</v>
      </c>
      <c r="AP21" s="2">
        <v>0.0035</v>
      </c>
      <c r="AQ21" s="2">
        <v>0.0061</v>
      </c>
      <c r="AR21" s="2">
        <v>0.0043</v>
      </c>
      <c r="AS21" s="2">
        <v>0.0092</v>
      </c>
      <c r="AT21" s="2">
        <v>0.018</v>
      </c>
      <c r="AU21" s="2">
        <v>0.0027</v>
      </c>
      <c r="AV21" s="2">
        <v>0.0041</v>
      </c>
      <c r="AW21" s="2">
        <v>0.0032</v>
      </c>
      <c r="AX21" s="2">
        <v>0.0046</v>
      </c>
      <c r="AY21" s="2">
        <v>0.0073</v>
      </c>
      <c r="AZ21" s="2">
        <v>0.023</v>
      </c>
      <c r="BA21" s="2">
        <v>0.0055</v>
      </c>
      <c r="BB21" s="2">
        <v>0.005</v>
      </c>
      <c r="BC21" s="2">
        <v>0.0029</v>
      </c>
      <c r="BD21" s="2">
        <v>0.0029</v>
      </c>
      <c r="BE21" s="2">
        <v>0.0047</v>
      </c>
      <c r="BF21" s="2">
        <v>0.005</v>
      </c>
      <c r="BG21" s="2">
        <v>0.0034</v>
      </c>
      <c r="BH21" s="2">
        <v>0.00093</v>
      </c>
      <c r="BI21" s="2">
        <v>0.0015</v>
      </c>
      <c r="BJ21" s="2">
        <v>0.003</v>
      </c>
      <c r="BK21" s="2">
        <v>0.36</v>
      </c>
      <c r="BL21" s="2">
        <v>0.69</v>
      </c>
      <c r="BM21" s="2">
        <v>0.24</v>
      </c>
      <c r="BN21" s="2">
        <v>0.14</v>
      </c>
      <c r="BO21" s="2">
        <v>0.022</v>
      </c>
      <c r="BP21" s="2">
        <v>0.0094</v>
      </c>
      <c r="BQ21" s="2">
        <v>0.0092</v>
      </c>
      <c r="BR21" s="2">
        <v>0.0094</v>
      </c>
      <c r="BS21" s="2">
        <v>0.0098</v>
      </c>
      <c r="BT21" s="2">
        <v>0.01</v>
      </c>
      <c r="BU21" s="2">
        <v>0.01</v>
      </c>
      <c r="BV21" s="2">
        <v>0.011</v>
      </c>
      <c r="BW21" s="2">
        <v>0.0064</v>
      </c>
      <c r="BX21" s="2">
        <v>0.0013</v>
      </c>
      <c r="BY21" s="2">
        <v>0.0033</v>
      </c>
      <c r="BZ21" s="2">
        <v>0.018</v>
      </c>
      <c r="CA21" s="2">
        <v>0.035</v>
      </c>
      <c r="CB21" s="2">
        <v>0.038</v>
      </c>
      <c r="CC21" s="2">
        <v>0.054</v>
      </c>
      <c r="CD21" s="2">
        <v>0.07</v>
      </c>
      <c r="CE21" s="2">
        <v>0.086</v>
      </c>
      <c r="CF21" s="2">
        <v>0.1</v>
      </c>
      <c r="CG21" s="2">
        <v>0.12</v>
      </c>
      <c r="CH21" s="2">
        <v>0.37</v>
      </c>
      <c r="CI21" s="2">
        <v>0.067</v>
      </c>
      <c r="CJ21" s="2">
        <v>0.004</v>
      </c>
      <c r="CK21" s="2">
        <v>0.072</v>
      </c>
      <c r="CL21" s="2">
        <v>0.00012</v>
      </c>
      <c r="CM21" s="2">
        <v>0.00084</v>
      </c>
      <c r="CN21" s="2">
        <v>0.0014</v>
      </c>
      <c r="CO21" s="2">
        <v>0.16</v>
      </c>
      <c r="CP21" s="2"/>
      <c r="CQ21" s="7">
        <f t="shared" si="6"/>
        <v>0.038</v>
      </c>
      <c r="CR21" s="6">
        <f>IF(CQ21=0,"",CQ21*'Dosis adulto MN'!$F$10)</f>
        <v>38</v>
      </c>
      <c r="CS21" s="6">
        <f>IF(CQ21=0,"",CQ21*'Dosis adulto MN'!$F$10*37)</f>
        <v>1406</v>
      </c>
      <c r="CU21">
        <v>0.12</v>
      </c>
    </row>
    <row r="22" spans="2:99" ht="15.75">
      <c r="B22">
        <v>21</v>
      </c>
      <c r="C22" t="s">
        <v>26</v>
      </c>
      <c r="E22" s="26"/>
      <c r="F22" s="26">
        <v>0.0012</v>
      </c>
      <c r="G22" s="26">
        <v>0.00025</v>
      </c>
      <c r="H22" s="26">
        <v>0.008</v>
      </c>
      <c r="J22" s="2">
        <v>0.00047</v>
      </c>
      <c r="K22" s="2"/>
      <c r="L22" s="2"/>
      <c r="M22" s="35"/>
      <c r="N22" s="2"/>
      <c r="O22" s="2"/>
      <c r="P22" s="2">
        <v>0.045</v>
      </c>
      <c r="Q22" s="2">
        <v>0.075</v>
      </c>
      <c r="R22" s="37">
        <v>0.0008</v>
      </c>
      <c r="T22" s="2">
        <v>0.0012</v>
      </c>
      <c r="U22" s="2">
        <v>0.0017</v>
      </c>
      <c r="W22" s="43"/>
      <c r="X22" s="37"/>
      <c r="Y22" s="2">
        <v>0.0013</v>
      </c>
      <c r="AE22" s="2">
        <v>0.0015</v>
      </c>
      <c r="AF22" s="2">
        <v>0.00085</v>
      </c>
      <c r="AJ22" s="2">
        <v>0.0018</v>
      </c>
      <c r="AK22" s="2">
        <v>0.0016</v>
      </c>
      <c r="AM22" s="2">
        <v>0.00089</v>
      </c>
      <c r="AQ22" s="2">
        <v>0.002</v>
      </c>
      <c r="AS22" s="2">
        <v>0.001</v>
      </c>
      <c r="AW22" s="2">
        <v>0.0015</v>
      </c>
      <c r="AZ22" s="2">
        <v>0.0018</v>
      </c>
      <c r="BA22" s="2">
        <v>0.0031</v>
      </c>
      <c r="BB22" s="2">
        <v>0.0029</v>
      </c>
      <c r="BC22" s="2">
        <v>0.0014</v>
      </c>
      <c r="BD22" s="2">
        <v>0.0013</v>
      </c>
      <c r="BE22" s="2">
        <v>0.00093</v>
      </c>
      <c r="BF22" s="2">
        <v>0.0011</v>
      </c>
      <c r="BG22" s="2">
        <v>0.016</v>
      </c>
      <c r="BH22" s="2">
        <v>0.00046</v>
      </c>
      <c r="BI22" s="2">
        <v>0.00078</v>
      </c>
      <c r="BJ22" s="2">
        <v>0.00082</v>
      </c>
      <c r="BO22" s="2">
        <v>0.011</v>
      </c>
      <c r="BW22" s="2">
        <v>0.0042</v>
      </c>
      <c r="BX22" s="2">
        <v>0.00079</v>
      </c>
      <c r="BY22" s="2"/>
      <c r="CH22" s="2">
        <v>0.29</v>
      </c>
      <c r="CJ22" s="2">
        <v>0.0025</v>
      </c>
      <c r="CO22" s="2">
        <v>0.022</v>
      </c>
      <c r="CP22" s="2"/>
      <c r="CQ22" s="7">
        <f t="shared" si="6"/>
        <v>0</v>
      </c>
      <c r="CR22" s="6">
        <f>IF(CQ22=0,"",CQ22*'Dosis adulto MN'!$F$10)</f>
      </c>
      <c r="CS22" s="6">
        <f>IF(CQ22=0,"",CQ22*'Dosis adulto MN'!$F$10*37)</f>
      </c>
      <c r="CU22">
        <v>0.01</v>
      </c>
    </row>
    <row r="23" spans="2:97" ht="15.75">
      <c r="B23">
        <v>22</v>
      </c>
      <c r="C23" t="s">
        <v>19</v>
      </c>
      <c r="E23" s="26">
        <v>0.0079</v>
      </c>
      <c r="F23" s="26">
        <v>0.0025</v>
      </c>
      <c r="G23" s="26">
        <v>0.0016</v>
      </c>
      <c r="H23" s="26">
        <v>0.011</v>
      </c>
      <c r="I23" s="2">
        <v>0.74</v>
      </c>
      <c r="J23" s="2">
        <v>0.00067</v>
      </c>
      <c r="K23" s="2">
        <v>2.6</v>
      </c>
      <c r="L23" s="2">
        <v>1.6</v>
      </c>
      <c r="M23" s="34">
        <v>0.97</v>
      </c>
      <c r="N23" s="2">
        <v>26</v>
      </c>
      <c r="O23" s="2">
        <v>2.7</v>
      </c>
      <c r="P23" s="2">
        <v>0.14</v>
      </c>
      <c r="Q23" s="2">
        <v>0.3</v>
      </c>
      <c r="R23" s="37">
        <v>0.005</v>
      </c>
      <c r="S23" s="2">
        <v>0.78</v>
      </c>
      <c r="T23" s="2">
        <v>0.0048</v>
      </c>
      <c r="U23" s="2">
        <v>0.0041</v>
      </c>
      <c r="V23" s="2">
        <v>0.014</v>
      </c>
      <c r="W23" s="43">
        <v>0.0076</v>
      </c>
      <c r="X23" s="37">
        <v>0.0026</v>
      </c>
      <c r="Y23" s="2">
        <v>0.075</v>
      </c>
      <c r="Z23" s="2">
        <v>0.1</v>
      </c>
      <c r="AA23" s="2">
        <v>0.14</v>
      </c>
      <c r="AB23" s="2">
        <v>0.077</v>
      </c>
      <c r="AC23" s="2">
        <v>0.1</v>
      </c>
      <c r="AD23" s="2">
        <v>0.14</v>
      </c>
      <c r="AE23" s="2">
        <v>0.013</v>
      </c>
      <c r="AF23" s="2">
        <v>0.0012</v>
      </c>
      <c r="AG23" s="2">
        <v>0.004</v>
      </c>
      <c r="AH23" s="2">
        <v>0.0046</v>
      </c>
      <c r="AI23" s="2">
        <v>0.00066</v>
      </c>
      <c r="AJ23" s="2">
        <v>0.0043</v>
      </c>
      <c r="AK23" s="2">
        <v>0.0026</v>
      </c>
      <c r="AL23" s="2">
        <v>0.006</v>
      </c>
      <c r="AM23" s="2">
        <v>0.0027</v>
      </c>
      <c r="AN23" s="2">
        <v>0.0015</v>
      </c>
      <c r="AO23" s="2">
        <v>0.0022</v>
      </c>
      <c r="AP23" s="2">
        <v>0.0019</v>
      </c>
      <c r="AQ23" s="2">
        <v>0.014</v>
      </c>
      <c r="AR23" s="2">
        <v>0.56</v>
      </c>
      <c r="AS23" s="2">
        <v>0.0014</v>
      </c>
      <c r="AT23" s="2">
        <v>0.0026</v>
      </c>
      <c r="AU23" s="2">
        <v>0.0019</v>
      </c>
      <c r="AV23" s="2">
        <v>0.0046</v>
      </c>
      <c r="AW23" s="2">
        <v>0.0041</v>
      </c>
      <c r="AX23" s="2">
        <v>0.0044</v>
      </c>
      <c r="AY23" s="2">
        <v>0.24</v>
      </c>
      <c r="AZ23" s="2">
        <v>0.15</v>
      </c>
      <c r="BA23" s="2">
        <v>0.0065</v>
      </c>
      <c r="BB23" s="2">
        <v>0.0058</v>
      </c>
      <c r="BC23" s="2">
        <v>0.003</v>
      </c>
      <c r="BD23" s="2">
        <v>0.003</v>
      </c>
      <c r="BE23" s="2">
        <v>0.004</v>
      </c>
      <c r="BF23" s="2">
        <v>0.0073</v>
      </c>
      <c r="BG23" s="2">
        <v>0.0043</v>
      </c>
      <c r="BH23" s="2">
        <v>0.00036</v>
      </c>
      <c r="BI23" s="2">
        <v>0.0015</v>
      </c>
      <c r="BJ23" s="2">
        <v>0.0098</v>
      </c>
      <c r="BK23" s="2">
        <v>7.5</v>
      </c>
      <c r="BL23" s="2">
        <v>5.5</v>
      </c>
      <c r="BM23" s="2">
        <v>0.04</v>
      </c>
      <c r="BN23" s="2">
        <v>0.019</v>
      </c>
      <c r="BO23" s="2">
        <v>0.57</v>
      </c>
      <c r="BP23" s="2">
        <v>0.007</v>
      </c>
      <c r="BQ23" s="2">
        <v>0.0096</v>
      </c>
      <c r="BR23" s="2">
        <v>0.0095</v>
      </c>
      <c r="BS23" s="2">
        <v>0.0096</v>
      </c>
      <c r="BT23" s="2">
        <v>0.0096</v>
      </c>
      <c r="BU23" s="2">
        <v>0.0096</v>
      </c>
      <c r="BV23" s="2">
        <v>0.0097</v>
      </c>
      <c r="BW23" s="2">
        <v>0.02</v>
      </c>
      <c r="BX23" s="2">
        <v>0.00078</v>
      </c>
      <c r="BY23" s="2">
        <v>0.0022</v>
      </c>
      <c r="BZ23" s="2">
        <v>0.012</v>
      </c>
      <c r="CA23" s="2">
        <v>0.034</v>
      </c>
      <c r="CB23" s="2">
        <v>0.039</v>
      </c>
      <c r="CC23" s="2">
        <v>0.042</v>
      </c>
      <c r="CD23" s="2">
        <v>0.044</v>
      </c>
      <c r="CE23" s="2">
        <v>0.046</v>
      </c>
      <c r="CF23" s="2">
        <v>0.049</v>
      </c>
      <c r="CG23" s="2">
        <v>0.051</v>
      </c>
      <c r="CH23" s="2">
        <v>0.37</v>
      </c>
      <c r="CI23" s="2">
        <v>0.49</v>
      </c>
      <c r="CJ23" s="2">
        <v>0.0024</v>
      </c>
      <c r="CK23" s="2">
        <v>0.079</v>
      </c>
      <c r="CL23" s="2">
        <v>0.00011</v>
      </c>
      <c r="CM23" s="2">
        <v>0.00073</v>
      </c>
      <c r="CN23" s="2">
        <v>0.0012</v>
      </c>
      <c r="CO23" s="2">
        <v>0.12</v>
      </c>
      <c r="CP23" s="2"/>
      <c r="CQ23" s="7">
        <f t="shared" si="6"/>
        <v>0.039</v>
      </c>
      <c r="CR23" s="6">
        <f>IF(CQ23=0,"",CQ23*'Dosis adulto MN'!$F$10)</f>
        <v>39</v>
      </c>
      <c r="CS23" s="6">
        <f>IF(CQ23=0,"",CQ23*'Dosis adulto MN'!$F$10*37)</f>
        <v>1443</v>
      </c>
    </row>
    <row r="24" spans="2:97" ht="15.75">
      <c r="B24">
        <v>23</v>
      </c>
      <c r="C24" t="s">
        <v>20</v>
      </c>
      <c r="E24" s="26">
        <v>0.0022</v>
      </c>
      <c r="F24" s="26">
        <v>0.0018</v>
      </c>
      <c r="G24" s="26">
        <v>0.00074</v>
      </c>
      <c r="H24" s="26">
        <v>0.012</v>
      </c>
      <c r="I24" s="2">
        <v>0.74</v>
      </c>
      <c r="J24" s="2">
        <v>0.0012</v>
      </c>
      <c r="K24" s="2">
        <v>0.013</v>
      </c>
      <c r="L24" s="2">
        <v>0.063</v>
      </c>
      <c r="M24" s="35">
        <v>0.47</v>
      </c>
      <c r="N24" s="2">
        <v>5</v>
      </c>
      <c r="O24" s="2">
        <v>0.6</v>
      </c>
      <c r="P24" s="2">
        <v>0.056</v>
      </c>
      <c r="Q24" s="2">
        <v>0.092</v>
      </c>
      <c r="R24" s="37">
        <v>0.0001</v>
      </c>
      <c r="S24" s="2">
        <v>0.78</v>
      </c>
      <c r="T24" s="2">
        <v>6.1E-05</v>
      </c>
      <c r="U24" s="2">
        <v>0.0027</v>
      </c>
      <c r="V24" s="2">
        <v>0.0029</v>
      </c>
      <c r="W24" s="43">
        <v>0.00093</v>
      </c>
      <c r="X24" s="37">
        <v>0.00046</v>
      </c>
      <c r="Y24" s="2">
        <v>0.00056</v>
      </c>
      <c r="Z24" s="2">
        <v>0.00086</v>
      </c>
      <c r="AA24" s="2">
        <v>0.00095</v>
      </c>
      <c r="AB24" s="2">
        <v>0.00048</v>
      </c>
      <c r="AC24" s="2">
        <v>0.00057</v>
      </c>
      <c r="AD24" s="2">
        <v>0.0008</v>
      </c>
      <c r="AE24" s="2">
        <v>0.0018</v>
      </c>
      <c r="AF24" s="2">
        <v>0.0029</v>
      </c>
      <c r="AG24" s="2">
        <v>0.0033</v>
      </c>
      <c r="AH24" s="2">
        <v>0.00089</v>
      </c>
      <c r="AI24" s="2">
        <v>0.00044</v>
      </c>
      <c r="AJ24" s="2">
        <v>0.0028</v>
      </c>
      <c r="AK24" s="2">
        <v>0.003</v>
      </c>
      <c r="AL24" s="2">
        <v>0.0019</v>
      </c>
      <c r="AM24" s="2">
        <v>0.0015</v>
      </c>
      <c r="AN24" s="2">
        <v>0.0025</v>
      </c>
      <c r="AO24" s="2">
        <v>0.0019</v>
      </c>
      <c r="AP24" s="2">
        <v>0.00076</v>
      </c>
      <c r="AQ24" s="2">
        <v>0.0023</v>
      </c>
      <c r="AR24" s="2">
        <v>0.00047</v>
      </c>
      <c r="AS24" s="2">
        <v>0.0024</v>
      </c>
      <c r="AT24" s="2">
        <v>0.0023</v>
      </c>
      <c r="AU24" s="2">
        <v>0.0021</v>
      </c>
      <c r="AV24" s="2">
        <v>0.00058</v>
      </c>
      <c r="AW24" s="2">
        <v>0.0011</v>
      </c>
      <c r="AX24" s="2">
        <v>0.0017</v>
      </c>
      <c r="AY24" s="2">
        <v>0.0017</v>
      </c>
      <c r="AZ24" s="2">
        <v>0.0016</v>
      </c>
      <c r="BA24" s="2">
        <v>0.0038</v>
      </c>
      <c r="BB24" s="2">
        <v>0.0037</v>
      </c>
      <c r="BC24" s="2">
        <v>0.0029</v>
      </c>
      <c r="BD24" s="2">
        <v>0.0024</v>
      </c>
      <c r="BE24" s="2">
        <v>0.0013</v>
      </c>
      <c r="BF24" s="2">
        <v>0.0013</v>
      </c>
      <c r="BG24" s="2">
        <v>0.0024</v>
      </c>
      <c r="BH24" s="2">
        <v>0.0037</v>
      </c>
      <c r="BI24" s="2">
        <v>0.0034</v>
      </c>
      <c r="BJ24" s="2">
        <v>0.002</v>
      </c>
      <c r="BK24" s="2">
        <v>0.043</v>
      </c>
      <c r="BL24" s="2">
        <v>0.045</v>
      </c>
      <c r="BM24" s="2">
        <v>0.011</v>
      </c>
      <c r="BN24" s="2">
        <v>0.0085</v>
      </c>
      <c r="BO24" s="2">
        <v>0.017</v>
      </c>
      <c r="BP24" s="2">
        <v>0.0069</v>
      </c>
      <c r="BQ24" s="2">
        <v>0.0055</v>
      </c>
      <c r="BR24" s="2">
        <v>0.0053</v>
      </c>
      <c r="BS24" s="2">
        <v>0.0052</v>
      </c>
      <c r="BT24" s="2">
        <v>0.005</v>
      </c>
      <c r="BU24" s="2">
        <v>0.0048</v>
      </c>
      <c r="BV24" s="2">
        <v>0.0046</v>
      </c>
      <c r="BW24" s="2">
        <v>0.0057</v>
      </c>
      <c r="BX24" s="2">
        <v>0.0048</v>
      </c>
      <c r="BY24" s="2">
        <v>0.0024</v>
      </c>
      <c r="BZ24" s="2">
        <v>0.01</v>
      </c>
      <c r="CA24" s="2">
        <v>0.037</v>
      </c>
      <c r="CB24" s="2">
        <v>0.029</v>
      </c>
      <c r="CC24" s="2">
        <v>0.028</v>
      </c>
      <c r="CD24" s="2">
        <v>0.027</v>
      </c>
      <c r="CE24" s="2">
        <v>0.026</v>
      </c>
      <c r="CF24" s="2">
        <v>0.026</v>
      </c>
      <c r="CG24" s="2">
        <v>0.026</v>
      </c>
      <c r="CH24" s="2">
        <v>0.33</v>
      </c>
      <c r="CI24" s="2">
        <v>0.059</v>
      </c>
      <c r="CJ24" s="2">
        <v>0.012</v>
      </c>
      <c r="CK24" s="2">
        <v>0.034</v>
      </c>
      <c r="CL24" s="2">
        <v>9.9E-05</v>
      </c>
      <c r="CM24" s="2">
        <v>0.00069</v>
      </c>
      <c r="CN24" s="2">
        <v>0.0011</v>
      </c>
      <c r="CO24" s="2">
        <v>0.45</v>
      </c>
      <c r="CP24" s="2"/>
      <c r="CQ24" s="7">
        <f t="shared" si="6"/>
        <v>0.029</v>
      </c>
      <c r="CR24" s="6">
        <f>IF(CQ24=0,"",CQ24*'Dosis adulto MN'!$F$10)</f>
        <v>29</v>
      </c>
      <c r="CS24" s="6">
        <f>IF(CQ24=0,"",CQ24*'Dosis adulto MN'!$F$10*37)</f>
        <v>1073</v>
      </c>
    </row>
    <row r="25" spans="2:99" ht="15.75">
      <c r="B25">
        <v>24</v>
      </c>
      <c r="C25" t="s">
        <v>21</v>
      </c>
      <c r="E25" s="26">
        <v>0.0021000000000000003</v>
      </c>
      <c r="F25" s="26">
        <v>0.0017</v>
      </c>
      <c r="G25" s="26">
        <v>0.0015</v>
      </c>
      <c r="H25" s="26">
        <v>0.01</v>
      </c>
      <c r="I25" s="2">
        <v>0.74</v>
      </c>
      <c r="J25" s="2">
        <v>0.00056</v>
      </c>
      <c r="K25" s="2">
        <v>0.022</v>
      </c>
      <c r="L25" s="2">
        <v>0.12</v>
      </c>
      <c r="M25" s="35">
        <v>0.44</v>
      </c>
      <c r="N25" s="2">
        <v>8.3</v>
      </c>
      <c r="O25" s="2">
        <v>0.84</v>
      </c>
      <c r="P25" s="2">
        <v>0.062</v>
      </c>
      <c r="Q25" s="2">
        <v>0.069</v>
      </c>
      <c r="R25" s="37">
        <v>0.038</v>
      </c>
      <c r="S25" s="2">
        <v>0.78</v>
      </c>
      <c r="T25" s="2">
        <v>0.0029</v>
      </c>
      <c r="U25" s="2">
        <v>0.019</v>
      </c>
      <c r="V25" s="2">
        <v>0.0049</v>
      </c>
      <c r="W25" s="43">
        <v>0.0023</v>
      </c>
      <c r="X25" s="37">
        <v>0.0036</v>
      </c>
      <c r="Y25" s="2">
        <v>0.00093</v>
      </c>
      <c r="Z25" s="2">
        <v>0.001</v>
      </c>
      <c r="AA25" s="2">
        <v>0.0011</v>
      </c>
      <c r="AB25" s="2">
        <v>0.00069</v>
      </c>
      <c r="AC25" s="2">
        <v>0.0008</v>
      </c>
      <c r="AD25" s="2">
        <v>0.001</v>
      </c>
      <c r="AE25" s="2">
        <v>0.0015</v>
      </c>
      <c r="AF25" s="2">
        <v>0.001</v>
      </c>
      <c r="AG25" s="2">
        <v>0.0025</v>
      </c>
      <c r="AH25" s="2">
        <v>0.0013</v>
      </c>
      <c r="AI25" s="2">
        <v>0.003</v>
      </c>
      <c r="AJ25" s="2">
        <v>0.022</v>
      </c>
      <c r="AK25" s="2">
        <v>0.0024</v>
      </c>
      <c r="AL25" s="2">
        <v>0.015</v>
      </c>
      <c r="AM25" s="2">
        <v>0.00014</v>
      </c>
      <c r="AN25" s="2">
        <v>0.00023</v>
      </c>
      <c r="AO25" s="2">
        <v>0.00015</v>
      </c>
      <c r="AP25" s="2">
        <v>0.00034</v>
      </c>
      <c r="AQ25" s="2">
        <v>0.0057</v>
      </c>
      <c r="AR25" s="2">
        <v>0.00063</v>
      </c>
      <c r="AS25" s="2">
        <v>0.0013</v>
      </c>
      <c r="AT25" s="2">
        <v>0.0024</v>
      </c>
      <c r="AU25" s="2">
        <v>0.00099</v>
      </c>
      <c r="AV25" s="2">
        <v>0.0019</v>
      </c>
      <c r="AW25" s="2">
        <v>0.0025</v>
      </c>
      <c r="AX25" s="2">
        <v>0.0022</v>
      </c>
      <c r="AY25" s="2">
        <v>0.0032</v>
      </c>
      <c r="AZ25" s="2">
        <v>0.0029</v>
      </c>
      <c r="BA25" s="2">
        <v>0.0053</v>
      </c>
      <c r="BB25" s="2">
        <v>0.0044</v>
      </c>
      <c r="BC25" s="2">
        <v>0.0048</v>
      </c>
      <c r="BD25" s="2">
        <v>0.0057</v>
      </c>
      <c r="BE25" s="2">
        <v>2E-05</v>
      </c>
      <c r="BF25" s="2">
        <v>3.1E-05</v>
      </c>
      <c r="BG25" s="2">
        <v>0.026</v>
      </c>
      <c r="BH25" s="2">
        <v>0.00013</v>
      </c>
      <c r="BI25" s="2">
        <v>0.00073</v>
      </c>
      <c r="BJ25" s="2">
        <v>0.00017</v>
      </c>
      <c r="BK25" s="2">
        <v>0.081</v>
      </c>
      <c r="BL25" s="2">
        <v>0.061</v>
      </c>
      <c r="BM25" s="2">
        <v>0.021</v>
      </c>
      <c r="BN25" s="2">
        <v>0.039</v>
      </c>
      <c r="BO25" s="2">
        <v>0.076</v>
      </c>
      <c r="BP25" s="2">
        <v>0.0051</v>
      </c>
      <c r="BQ25" s="2">
        <v>0.63</v>
      </c>
      <c r="BR25" s="2">
        <v>1.9</v>
      </c>
      <c r="BS25" s="2">
        <v>3.2</v>
      </c>
      <c r="BT25" s="2">
        <v>4.5</v>
      </c>
      <c r="BU25" s="2">
        <v>5.7</v>
      </c>
      <c r="BV25" s="2">
        <v>7</v>
      </c>
      <c r="BW25" s="2">
        <v>0.0056</v>
      </c>
      <c r="BX25" s="2">
        <v>0.00044</v>
      </c>
      <c r="BY25" s="2">
        <v>0.0018</v>
      </c>
      <c r="BZ25" s="2">
        <v>0.01</v>
      </c>
      <c r="CA25" s="2">
        <v>0.029</v>
      </c>
      <c r="CB25" s="2">
        <v>72</v>
      </c>
      <c r="CC25" s="2">
        <v>210</v>
      </c>
      <c r="CD25" s="2">
        <v>360</v>
      </c>
      <c r="CE25" s="2">
        <v>500</v>
      </c>
      <c r="CF25" s="2">
        <v>640</v>
      </c>
      <c r="CG25" s="2">
        <v>790</v>
      </c>
      <c r="CH25" s="2">
        <v>29</v>
      </c>
      <c r="CI25" s="2">
        <v>0.05</v>
      </c>
      <c r="CJ25" s="2">
        <v>0.0014</v>
      </c>
      <c r="CK25" s="2">
        <v>0.044</v>
      </c>
      <c r="CL25" s="2">
        <v>9.9E-05</v>
      </c>
      <c r="CM25" s="2">
        <v>0.00069</v>
      </c>
      <c r="CN25" s="2">
        <v>0.0011</v>
      </c>
      <c r="CO25" s="2">
        <v>0.22</v>
      </c>
      <c r="CP25" s="2"/>
      <c r="CQ25" s="7">
        <f t="shared" si="6"/>
        <v>72</v>
      </c>
      <c r="CR25" s="6">
        <f>IF(CQ25=0,"",CQ25*'Dosis adulto MN'!$F$10)</f>
        <v>72000</v>
      </c>
      <c r="CS25" s="6">
        <f>IF(CQ25=0,"",CQ25*'Dosis adulto MN'!$F$10*37)</f>
        <v>2664000</v>
      </c>
      <c r="CU25">
        <v>0.05</v>
      </c>
    </row>
    <row r="26" spans="2:97" ht="15.75">
      <c r="B26">
        <v>25</v>
      </c>
      <c r="C26" t="s">
        <v>22</v>
      </c>
      <c r="E26" s="26"/>
      <c r="F26" s="26">
        <v>0.0019</v>
      </c>
      <c r="G26" s="26">
        <v>0.00035</v>
      </c>
      <c r="H26" s="26">
        <v>0.021</v>
      </c>
      <c r="I26" s="2">
        <v>0.74</v>
      </c>
      <c r="J26" s="2">
        <v>0.0028</v>
      </c>
      <c r="K26" s="2">
        <v>0.028</v>
      </c>
      <c r="L26" s="2">
        <v>0.085</v>
      </c>
      <c r="M26" s="34">
        <v>0.84</v>
      </c>
      <c r="N26" s="2">
        <v>6.6</v>
      </c>
      <c r="O26" s="2">
        <v>1.1</v>
      </c>
      <c r="P26" s="2">
        <v>0.076</v>
      </c>
      <c r="Q26" s="2">
        <v>0.75</v>
      </c>
      <c r="R26" s="37">
        <v>0.0002</v>
      </c>
      <c r="S26" s="2">
        <v>0.78</v>
      </c>
      <c r="T26" s="2">
        <v>0.0003</v>
      </c>
      <c r="U26" s="2">
        <v>0.0074</v>
      </c>
      <c r="V26" s="2">
        <v>0.0048</v>
      </c>
      <c r="W26" s="43">
        <v>0.0028</v>
      </c>
      <c r="X26" s="37">
        <v>0.0009</v>
      </c>
      <c r="Y26" s="2">
        <v>0.0019</v>
      </c>
      <c r="Z26" s="2">
        <v>0.0024</v>
      </c>
      <c r="AA26" s="2">
        <v>0.0028</v>
      </c>
      <c r="AB26" s="2">
        <v>0.0018</v>
      </c>
      <c r="AC26" s="2">
        <v>0.0023</v>
      </c>
      <c r="AD26" s="2">
        <v>0.0028</v>
      </c>
      <c r="AE26" s="2">
        <v>0.0045</v>
      </c>
      <c r="AF26" s="2">
        <v>0.0079</v>
      </c>
      <c r="AG26" s="2">
        <v>0.0063</v>
      </c>
      <c r="AH26" s="2">
        <v>0.0045</v>
      </c>
      <c r="AI26" s="2">
        <v>0.0014</v>
      </c>
      <c r="AJ26" s="2">
        <v>0.0081</v>
      </c>
      <c r="AK26" s="2">
        <v>0.006</v>
      </c>
      <c r="AL26" s="2">
        <v>0.0087</v>
      </c>
      <c r="AM26" s="2">
        <v>0.013</v>
      </c>
      <c r="AN26" s="2">
        <v>0.011</v>
      </c>
      <c r="AO26" s="2">
        <v>0.013</v>
      </c>
      <c r="AP26" s="2">
        <v>0.0028</v>
      </c>
      <c r="AQ26" s="2">
        <v>0.0039</v>
      </c>
      <c r="AR26" s="2">
        <v>0.0014</v>
      </c>
      <c r="AS26" s="2">
        <v>0.0063</v>
      </c>
      <c r="AT26" s="2">
        <v>0.0029</v>
      </c>
      <c r="AU26" s="2">
        <v>0.0059</v>
      </c>
      <c r="AV26" s="2">
        <v>0.0017</v>
      </c>
      <c r="AW26" s="2">
        <v>0.0022</v>
      </c>
      <c r="AX26" s="2">
        <v>0.0036</v>
      </c>
      <c r="AY26" s="2">
        <v>0.0031</v>
      </c>
      <c r="AZ26" s="2">
        <v>0.0034</v>
      </c>
      <c r="BA26" s="2">
        <v>0.0078</v>
      </c>
      <c r="BB26" s="2">
        <v>0.0072</v>
      </c>
      <c r="BC26" s="2">
        <v>0.0076</v>
      </c>
      <c r="BD26" s="2">
        <v>0.0072</v>
      </c>
      <c r="BE26" s="2">
        <v>0.016</v>
      </c>
      <c r="BF26" s="2">
        <v>0.016</v>
      </c>
      <c r="BG26" s="2">
        <v>0.0066</v>
      </c>
      <c r="BH26" s="2">
        <v>0.012</v>
      </c>
      <c r="BI26" s="2">
        <v>0.01</v>
      </c>
      <c r="BJ26" s="2">
        <v>0.0072</v>
      </c>
      <c r="BK26" s="2">
        <v>0.095</v>
      </c>
      <c r="BL26" s="2">
        <v>0.12</v>
      </c>
      <c r="BM26" s="2">
        <v>0.044</v>
      </c>
      <c r="BN26" s="2">
        <v>0.029</v>
      </c>
      <c r="BO26" s="2">
        <v>0.039</v>
      </c>
      <c r="BP26" s="2">
        <v>0.014</v>
      </c>
      <c r="BQ26" s="2">
        <v>0.016</v>
      </c>
      <c r="BR26" s="2">
        <v>0.015</v>
      </c>
      <c r="BS26" s="2">
        <v>0.014</v>
      </c>
      <c r="BT26" s="2">
        <v>0.014</v>
      </c>
      <c r="BU26" s="2">
        <v>0.013</v>
      </c>
      <c r="BV26" s="2">
        <v>0.012</v>
      </c>
      <c r="BW26" s="2">
        <v>0.01</v>
      </c>
      <c r="BX26" s="2">
        <v>0.017</v>
      </c>
      <c r="BY26" s="2">
        <v>0.007</v>
      </c>
      <c r="BZ26" s="2">
        <v>0.016</v>
      </c>
      <c r="CA26" s="2">
        <v>0.054</v>
      </c>
      <c r="CB26" s="2">
        <v>0.055</v>
      </c>
      <c r="CC26" s="2">
        <v>0.054</v>
      </c>
      <c r="CD26" s="2">
        <v>0.052</v>
      </c>
      <c r="CE26" s="2">
        <v>0.05</v>
      </c>
      <c r="CF26" s="2">
        <v>0.048</v>
      </c>
      <c r="CG26" s="2">
        <v>0.046</v>
      </c>
      <c r="CH26" s="2">
        <v>0.4</v>
      </c>
      <c r="CI26" s="2">
        <v>0.08</v>
      </c>
      <c r="CJ26" s="2">
        <v>0.036</v>
      </c>
      <c r="CK26" s="2">
        <v>0.046</v>
      </c>
      <c r="CL26" s="2">
        <v>0.00011</v>
      </c>
      <c r="CM26" s="2">
        <v>0.00074</v>
      </c>
      <c r="CN26" s="2">
        <v>0.0012</v>
      </c>
      <c r="CO26" s="2">
        <v>0.051</v>
      </c>
      <c r="CP26" s="2"/>
      <c r="CQ26" s="7">
        <f t="shared" si="6"/>
        <v>0.055</v>
      </c>
      <c r="CR26" s="6">
        <f>IF(CQ26=0,"",CQ26*'Dosis adulto MN'!$F$10)</f>
        <v>55</v>
      </c>
      <c r="CS26" s="6">
        <f>IF(CQ26=0,"",CQ26*'Dosis adulto MN'!$F$10*37)</f>
        <v>2035</v>
      </c>
    </row>
    <row r="27" spans="2:97" ht="15.75">
      <c r="B27">
        <v>26</v>
      </c>
      <c r="C27" t="s">
        <v>18</v>
      </c>
      <c r="E27" s="26"/>
      <c r="F27" s="26"/>
      <c r="G27" s="26"/>
      <c r="H27" s="26"/>
      <c r="J27" s="2"/>
      <c r="K27" s="2"/>
      <c r="L27" s="2"/>
      <c r="M27" s="37"/>
      <c r="N27" s="2"/>
      <c r="O27" s="2"/>
      <c r="R27" s="37"/>
      <c r="T27" s="2">
        <v>0.0028</v>
      </c>
      <c r="U27" s="2">
        <v>0.0093</v>
      </c>
      <c r="W27" s="2"/>
      <c r="X27" s="37"/>
      <c r="AJ27" s="2">
        <v>0.0093</v>
      </c>
      <c r="AL27" s="2">
        <v>0.0061</v>
      </c>
      <c r="BA27" s="2">
        <v>0.014</v>
      </c>
      <c r="BB27" s="2">
        <v>0.0092</v>
      </c>
      <c r="BC27" s="2">
        <v>0.0093</v>
      </c>
      <c r="BD27" s="2">
        <v>0.014</v>
      </c>
      <c r="BE27" s="2"/>
      <c r="BF27" s="2"/>
      <c r="BW27" s="2"/>
      <c r="BX27" s="2"/>
      <c r="BY27" s="2"/>
      <c r="BZ27" s="2"/>
      <c r="CI27" s="2">
        <v>0.23</v>
      </c>
      <c r="CJ27" s="2"/>
      <c r="CK27" s="2"/>
      <c r="CL27" s="2"/>
      <c r="CM27" s="2"/>
      <c r="CN27" s="2"/>
      <c r="CQ27" s="7">
        <f t="shared" si="6"/>
        <v>0</v>
      </c>
      <c r="CR27" s="6">
        <f>IF(CQ27=0,"",CQ27*'Dosis adulto MN'!$F$10)</f>
      </c>
      <c r="CS27" s="6">
        <f>IF(CQ27=0,"",CQ27*'Dosis adulto MN'!$F$10*37)</f>
      </c>
    </row>
    <row r="28" spans="2:97" ht="15.75">
      <c r="B28">
        <v>27</v>
      </c>
      <c r="C28" t="s">
        <v>23</v>
      </c>
      <c r="E28" s="26"/>
      <c r="F28" s="26"/>
      <c r="G28" s="26"/>
      <c r="H28" s="26"/>
      <c r="J28" s="2"/>
      <c r="K28" s="2"/>
      <c r="L28" s="2"/>
      <c r="M28" s="37"/>
      <c r="N28" s="2"/>
      <c r="O28" s="2"/>
      <c r="R28" s="37"/>
      <c r="T28" s="2"/>
      <c r="W28" s="2">
        <v>0.046</v>
      </c>
      <c r="X28" s="37">
        <v>0.014</v>
      </c>
      <c r="AH28" s="2">
        <v>0.046</v>
      </c>
      <c r="AI28" s="2">
        <v>0.013</v>
      </c>
      <c r="BM28" s="2">
        <v>0.95</v>
      </c>
      <c r="BN28" s="2">
        <v>0.57</v>
      </c>
      <c r="CQ28" s="7">
        <f t="shared" si="6"/>
        <v>0</v>
      </c>
      <c r="CR28" s="6">
        <f>IF(CQ28=0,"",CQ28*'Dosis adulto MN'!$F$10)</f>
      </c>
      <c r="CS28" s="6">
        <f>IF(CQ28=0,"",CQ28*'Dosis adulto MN'!$F$10*37)</f>
      </c>
    </row>
    <row r="29" spans="2:97" ht="15.75">
      <c r="B29">
        <v>28</v>
      </c>
      <c r="C29" t="s">
        <v>29</v>
      </c>
      <c r="E29" s="26">
        <v>0.0024</v>
      </c>
      <c r="F29" s="26">
        <v>0.0015</v>
      </c>
      <c r="G29" s="26">
        <v>0.00033</v>
      </c>
      <c r="H29" s="26">
        <v>0.011</v>
      </c>
      <c r="J29" s="2">
        <v>0.00057</v>
      </c>
      <c r="K29" s="2"/>
      <c r="L29" s="2"/>
      <c r="M29" s="34"/>
      <c r="N29" s="2"/>
      <c r="O29" s="2"/>
      <c r="P29" s="2">
        <v>0.061</v>
      </c>
      <c r="Q29" s="2">
        <v>0.11</v>
      </c>
      <c r="R29" s="37">
        <v>0.0009</v>
      </c>
      <c r="T29" s="2">
        <v>0.0082</v>
      </c>
      <c r="U29" s="2">
        <v>0.0027</v>
      </c>
      <c r="W29" s="43"/>
      <c r="X29" s="37"/>
      <c r="Y29" s="2">
        <v>0.0021</v>
      </c>
      <c r="AE29" s="2">
        <v>0.0017</v>
      </c>
      <c r="AF29" s="2">
        <v>0.001</v>
      </c>
      <c r="AJ29" s="2">
        <v>0.0024</v>
      </c>
      <c r="AK29" s="2">
        <v>0.0024</v>
      </c>
      <c r="AM29" s="2">
        <v>0.00041</v>
      </c>
      <c r="AS29" s="2">
        <v>0.001</v>
      </c>
      <c r="AW29" s="2">
        <v>0.0061</v>
      </c>
      <c r="AZ29" s="2">
        <v>0.0035</v>
      </c>
      <c r="BA29" s="2">
        <v>0.0041</v>
      </c>
      <c r="BB29" s="2">
        <v>0.004</v>
      </c>
      <c r="BC29" s="2">
        <v>0.0024</v>
      </c>
      <c r="BD29" s="2">
        <v>0.0021</v>
      </c>
      <c r="BE29" s="2">
        <v>0.00019</v>
      </c>
      <c r="BF29" s="2">
        <v>0.00034</v>
      </c>
      <c r="BG29" s="2">
        <v>0.0026</v>
      </c>
      <c r="BH29" s="2">
        <v>0.00013</v>
      </c>
      <c r="BI29" s="2">
        <v>0.00074</v>
      </c>
      <c r="BJ29" s="2">
        <v>0.00038</v>
      </c>
      <c r="BO29" s="2">
        <v>0.014</v>
      </c>
      <c r="BW29" s="2">
        <v>0.0068</v>
      </c>
      <c r="BX29" s="2">
        <v>0.00044</v>
      </c>
      <c r="BY29" s="2"/>
      <c r="CH29" s="2">
        <v>0.36</v>
      </c>
      <c r="CJ29" s="2">
        <v>0.0015</v>
      </c>
      <c r="CO29" s="2">
        <v>0.036</v>
      </c>
      <c r="CP29" s="2"/>
      <c r="CQ29" s="7">
        <f t="shared" si="6"/>
        <v>0</v>
      </c>
      <c r="CR29" s="6">
        <f>IF(CQ29=0,"",CQ29*'Dosis adulto MN'!$F$10)</f>
      </c>
      <c r="CS29" s="6">
        <f>IF(CQ29=0,"",CQ29*'Dosis adulto MN'!$F$10*37)</f>
      </c>
    </row>
    <row r="30" spans="3:99" ht="15.75">
      <c r="C30" t="s">
        <v>32</v>
      </c>
      <c r="E30" s="26"/>
      <c r="F30" s="33">
        <v>0.0016</v>
      </c>
      <c r="G30" s="33">
        <v>0.0004</v>
      </c>
      <c r="H30" s="26">
        <v>0.011</v>
      </c>
      <c r="I30" s="2">
        <v>0.74</v>
      </c>
      <c r="J30" s="2">
        <v>0.00077</v>
      </c>
      <c r="K30" s="2">
        <v>0.034</v>
      </c>
      <c r="L30" s="2">
        <v>0.085</v>
      </c>
      <c r="M30" s="38">
        <v>0.95</v>
      </c>
      <c r="N30" s="2">
        <v>5.9</v>
      </c>
      <c r="O30" s="2">
        <v>0.73</v>
      </c>
      <c r="P30" s="2">
        <v>0.061</v>
      </c>
      <c r="Q30" s="2">
        <v>0.26</v>
      </c>
      <c r="R30" s="37">
        <v>0.0002</v>
      </c>
      <c r="S30" s="2">
        <v>0.78</v>
      </c>
      <c r="T30" s="2">
        <v>0.0027</v>
      </c>
      <c r="U30" s="2">
        <v>0.0033</v>
      </c>
      <c r="V30" s="2">
        <v>0.004</v>
      </c>
      <c r="W30" s="47">
        <v>0.0031</v>
      </c>
      <c r="X30" s="41">
        <v>0.0012</v>
      </c>
      <c r="Y30" s="2">
        <v>0.0027</v>
      </c>
      <c r="Z30" s="2">
        <v>0.003</v>
      </c>
      <c r="AA30" s="2">
        <v>0.0031</v>
      </c>
      <c r="AB30" s="2">
        <v>0.0027</v>
      </c>
      <c r="AC30" s="2">
        <v>0.0029</v>
      </c>
      <c r="AD30" s="2">
        <v>0.003</v>
      </c>
      <c r="AE30" s="2">
        <v>0.0029</v>
      </c>
      <c r="AF30" s="2">
        <v>0.0017</v>
      </c>
      <c r="AG30" s="2">
        <v>0.0033</v>
      </c>
      <c r="AH30" s="2">
        <v>0.0025</v>
      </c>
      <c r="AI30" s="2">
        <v>0.00086</v>
      </c>
      <c r="AJ30" s="2">
        <v>0.0035</v>
      </c>
      <c r="AK30" s="2">
        <v>0.0025</v>
      </c>
      <c r="AL30" s="2">
        <v>0.0032</v>
      </c>
      <c r="AM30" s="2">
        <v>0.0037</v>
      </c>
      <c r="AN30" s="2">
        <v>0.0021</v>
      </c>
      <c r="AO30" s="2">
        <v>0.0027</v>
      </c>
      <c r="AP30" s="2">
        <v>0.0023</v>
      </c>
      <c r="AQ30" s="2">
        <v>0.0035</v>
      </c>
      <c r="AR30" s="2">
        <v>0.0033</v>
      </c>
      <c r="AS30" s="2">
        <v>0.0019</v>
      </c>
      <c r="AT30" s="2">
        <v>0.003</v>
      </c>
      <c r="AU30" s="2">
        <v>0.0018</v>
      </c>
      <c r="AV30" s="2">
        <v>0.0028</v>
      </c>
      <c r="AW30" s="2">
        <v>0.0028</v>
      </c>
      <c r="AX30" s="2">
        <v>0.003</v>
      </c>
      <c r="AY30" s="2">
        <v>0.0036</v>
      </c>
      <c r="AZ30" s="2">
        <v>0.0034</v>
      </c>
      <c r="BA30" s="2">
        <v>0.0031</v>
      </c>
      <c r="BB30" s="2">
        <v>0.0033</v>
      </c>
      <c r="BC30" s="2">
        <v>0.0041</v>
      </c>
      <c r="BD30" s="2">
        <v>0.0039</v>
      </c>
      <c r="BE30" s="2">
        <v>0.0025</v>
      </c>
      <c r="BF30" s="2">
        <v>0.0056</v>
      </c>
      <c r="BG30" s="2">
        <v>0.0032</v>
      </c>
      <c r="BH30" s="2">
        <v>0.0013</v>
      </c>
      <c r="BI30" s="2">
        <v>0.0017</v>
      </c>
      <c r="BJ30" s="2">
        <v>0.0021</v>
      </c>
      <c r="BK30" s="2">
        <v>0.12</v>
      </c>
      <c r="BL30" s="2">
        <v>0.11</v>
      </c>
      <c r="BM30" s="2">
        <v>0.027</v>
      </c>
      <c r="BN30" s="2">
        <v>0.017</v>
      </c>
      <c r="BO30" s="2">
        <v>0.023</v>
      </c>
      <c r="BP30" s="2">
        <v>0.0064</v>
      </c>
      <c r="BQ30" s="2">
        <v>0.0063</v>
      </c>
      <c r="BR30" s="2">
        <v>0.0068</v>
      </c>
      <c r="BS30" s="2">
        <v>0.0074</v>
      </c>
      <c r="BT30" s="2">
        <v>0.008</v>
      </c>
      <c r="BU30" s="2">
        <v>0.0086</v>
      </c>
      <c r="BV30" s="2">
        <v>0.0092</v>
      </c>
      <c r="BW30" s="2">
        <v>0.0067</v>
      </c>
      <c r="BX30" s="2">
        <v>0.0021</v>
      </c>
      <c r="BY30" s="2">
        <v>0.0023</v>
      </c>
      <c r="BZ30" s="2">
        <v>0.011</v>
      </c>
      <c r="CA30" s="2">
        <v>0.032</v>
      </c>
      <c r="CB30" s="2">
        <v>0.04</v>
      </c>
      <c r="CC30" s="2">
        <v>0.065</v>
      </c>
      <c r="CD30" s="2">
        <v>0.09</v>
      </c>
      <c r="CE30" s="2">
        <v>0.11</v>
      </c>
      <c r="CF30" s="2">
        <v>0.14</v>
      </c>
      <c r="CG30" s="2">
        <v>0.16</v>
      </c>
      <c r="CH30" s="2">
        <v>0.35</v>
      </c>
      <c r="CI30" s="2">
        <v>0.062</v>
      </c>
      <c r="CJ30" s="2">
        <v>0.0054</v>
      </c>
      <c r="CK30" s="2">
        <v>0.068</v>
      </c>
      <c r="CL30" s="2">
        <v>0.0001</v>
      </c>
      <c r="CM30" s="2">
        <v>0.0007</v>
      </c>
      <c r="CN30" s="2">
        <v>0.0012</v>
      </c>
      <c r="CO30" s="2">
        <v>0.058</v>
      </c>
      <c r="CP30" s="2"/>
      <c r="CQ30" s="7">
        <f t="shared" si="6"/>
        <v>0.04</v>
      </c>
      <c r="CR30" s="6">
        <f>IF(CQ30=0,"",CQ30*'Dosis adulto MN'!$F$10)</f>
        <v>40</v>
      </c>
      <c r="CS30" s="6">
        <f>IF(CQ30=0,"",CQ30*'Dosis adulto MN'!$F$10*37)</f>
        <v>1480</v>
      </c>
      <c r="CU30">
        <v>0.025</v>
      </c>
    </row>
    <row r="31" spans="5:97" ht="15.75">
      <c r="E31" s="27"/>
      <c r="F31" s="33"/>
      <c r="G31" s="33"/>
      <c r="H31" s="26"/>
      <c r="J31" s="2"/>
      <c r="K31" s="2"/>
      <c r="L31" s="2"/>
      <c r="M31" s="38"/>
      <c r="N31" s="2"/>
      <c r="O31" s="2"/>
      <c r="R31" s="37"/>
      <c r="W31" s="40"/>
      <c r="X31" s="41"/>
      <c r="CQ31" s="7"/>
      <c r="CR31" s="6"/>
      <c r="CS31" s="6"/>
    </row>
    <row r="32" spans="5:97" ht="15.75">
      <c r="E32" s="26"/>
      <c r="F32" s="27"/>
      <c r="G32" s="27"/>
      <c r="H32" s="27"/>
      <c r="J32" s="2"/>
      <c r="K32" s="2"/>
      <c r="L32" s="2"/>
      <c r="M32" s="39"/>
      <c r="N32" s="2"/>
      <c r="O32" s="2"/>
      <c r="R32" s="39"/>
      <c r="W32" s="39"/>
      <c r="X32" s="42"/>
      <c r="CQ32" s="7"/>
      <c r="CR32" s="6"/>
      <c r="CS32" s="6"/>
    </row>
    <row r="33" spans="3:97" ht="15.75">
      <c r="C33" t="s">
        <v>33</v>
      </c>
      <c r="E33" s="26">
        <v>0.004967034285714286</v>
      </c>
      <c r="F33" s="26">
        <v>0.002209937777777778</v>
      </c>
      <c r="G33" s="27">
        <v>0.0009412062500000002</v>
      </c>
      <c r="H33" s="27">
        <v>0.01909777777777778</v>
      </c>
      <c r="I33" s="2">
        <v>2.4</v>
      </c>
      <c r="J33" s="2">
        <v>0.002</v>
      </c>
      <c r="K33" s="2">
        <v>0.14</v>
      </c>
      <c r="L33" s="2">
        <v>0.17</v>
      </c>
      <c r="M33" s="37">
        <v>2.217116444444444</v>
      </c>
      <c r="N33" s="2">
        <v>10</v>
      </c>
      <c r="O33" s="2">
        <v>2</v>
      </c>
      <c r="P33" s="2">
        <v>0.1</v>
      </c>
      <c r="Q33" s="2">
        <v>0.69</v>
      </c>
      <c r="R33" s="37">
        <v>0.0036903333333333337</v>
      </c>
      <c r="S33" s="2">
        <v>3.1</v>
      </c>
      <c r="T33" s="2">
        <v>0.015</v>
      </c>
      <c r="U33" s="2">
        <v>0.012</v>
      </c>
      <c r="V33" s="2">
        <v>0.0061</v>
      </c>
      <c r="W33" s="39">
        <v>0.007002835555555555</v>
      </c>
      <c r="X33" s="37">
        <v>0.0036957990000000005</v>
      </c>
      <c r="Y33" s="2">
        <v>0.0094</v>
      </c>
      <c r="Z33" s="2">
        <v>0.0082</v>
      </c>
      <c r="AA33" s="2">
        <v>0.0097</v>
      </c>
      <c r="AB33" s="2">
        <v>0.0097</v>
      </c>
      <c r="AC33" s="2">
        <v>0.0091</v>
      </c>
      <c r="AD33" s="2">
        <v>0.01</v>
      </c>
      <c r="AE33" s="2">
        <v>0.0088</v>
      </c>
      <c r="AF33" s="2">
        <v>0.0049</v>
      </c>
      <c r="AG33" s="2">
        <v>0.0049</v>
      </c>
      <c r="AH33" s="2">
        <v>0.0073</v>
      </c>
      <c r="AI33" s="2">
        <v>0.0023</v>
      </c>
      <c r="AJ33" s="2">
        <v>0.013</v>
      </c>
      <c r="AK33" s="2">
        <v>0.0042</v>
      </c>
      <c r="AL33" s="2">
        <v>0.014</v>
      </c>
      <c r="AM33" s="2">
        <v>0.017</v>
      </c>
      <c r="AN33" s="2">
        <v>0.0086</v>
      </c>
      <c r="AO33" s="2">
        <v>0.014</v>
      </c>
      <c r="AP33" s="2">
        <v>0.0063</v>
      </c>
      <c r="AQ33" s="2">
        <v>0.007</v>
      </c>
      <c r="AR33" s="2">
        <v>0.0019</v>
      </c>
      <c r="AS33" s="2">
        <v>0.0057</v>
      </c>
      <c r="AT33" s="2">
        <v>0.0057</v>
      </c>
      <c r="AU33" s="2">
        <v>0.0061</v>
      </c>
      <c r="AV33" s="2">
        <v>0.014</v>
      </c>
      <c r="AW33" s="2">
        <v>0.011</v>
      </c>
      <c r="AX33" s="2">
        <v>0.01</v>
      </c>
      <c r="AY33" s="2">
        <v>0.012</v>
      </c>
      <c r="AZ33" s="2">
        <v>0.011</v>
      </c>
      <c r="BA33" s="2">
        <v>0.009</v>
      </c>
      <c r="BB33" s="2">
        <v>0.0079</v>
      </c>
      <c r="BC33" s="2">
        <v>0.007</v>
      </c>
      <c r="BD33" s="2">
        <v>0.0076</v>
      </c>
      <c r="BE33" s="2">
        <v>0.019</v>
      </c>
      <c r="BF33" s="2">
        <v>0.024</v>
      </c>
      <c r="BG33" s="2">
        <v>0.0093</v>
      </c>
      <c r="BH33" s="2">
        <v>0.007</v>
      </c>
      <c r="BI33" s="2">
        <v>0.0061</v>
      </c>
      <c r="BJ33" s="2">
        <v>0.01</v>
      </c>
      <c r="BK33" s="2">
        <v>0.39</v>
      </c>
      <c r="BL33" s="2">
        <v>0.36</v>
      </c>
      <c r="BM33" s="2">
        <v>0.066</v>
      </c>
      <c r="BN33" s="2">
        <v>0.058</v>
      </c>
      <c r="BO33" s="2">
        <v>0.054</v>
      </c>
      <c r="BP33" s="2">
        <v>0.011</v>
      </c>
      <c r="BQ33" s="2">
        <v>0.051</v>
      </c>
      <c r="BR33" s="2">
        <v>0.113</v>
      </c>
      <c r="BS33" s="2">
        <v>0.178</v>
      </c>
      <c r="BT33" s="2">
        <v>0.22</v>
      </c>
      <c r="BU33" s="2">
        <v>0.303</v>
      </c>
      <c r="BV33" s="2">
        <v>0.367</v>
      </c>
      <c r="BW33" s="2">
        <v>0.013</v>
      </c>
      <c r="BX33" s="2">
        <v>0.012</v>
      </c>
      <c r="BY33" s="2">
        <v>0.0072</v>
      </c>
      <c r="BZ33" s="2">
        <v>0.0165</v>
      </c>
      <c r="CA33" s="2">
        <v>0.061</v>
      </c>
      <c r="CB33" s="2">
        <v>3.7</v>
      </c>
      <c r="CC33" s="2">
        <v>10.6</v>
      </c>
      <c r="CD33" s="2">
        <v>18.1</v>
      </c>
      <c r="CE33" s="2">
        <v>24</v>
      </c>
      <c r="CF33" s="2">
        <v>32.1</v>
      </c>
      <c r="CG33" s="2">
        <v>39.6</v>
      </c>
      <c r="CH33" s="2">
        <v>1.8</v>
      </c>
      <c r="CI33" s="2">
        <v>0.14</v>
      </c>
      <c r="CJ33" s="2">
        <v>0.052</v>
      </c>
      <c r="CK33" s="2">
        <v>0.45</v>
      </c>
      <c r="CL33" s="2">
        <v>0.00018</v>
      </c>
      <c r="CM33" s="2">
        <v>0.00073</v>
      </c>
      <c r="CN33" s="2">
        <v>0.0011</v>
      </c>
      <c r="CO33" s="2">
        <v>0.22</v>
      </c>
      <c r="CP33" s="2"/>
      <c r="CQ33" s="7">
        <f>LOOKUP($A$2,$E$1:$CO$1,E33:CO33)</f>
        <v>3.7</v>
      </c>
      <c r="CR33" s="6">
        <f>IF(CQ33=0,"",CQ33*'Dosis adulto MN'!$F$10)</f>
        <v>3700</v>
      </c>
      <c r="CS33" s="6">
        <f>IF(CQ33=0,"",CQ33*'Dosis adulto MN'!$F$10*37)</f>
        <v>136900</v>
      </c>
    </row>
    <row r="34" ht="12.75">
      <c r="CQ34" s="5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/>
  <dimension ref="A1:CU45"/>
  <sheetViews>
    <sheetView workbookViewId="0" topLeftCell="CM1">
      <selection activeCell="CO3" sqref="CO3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15" width="10.125" style="0" customWidth="1"/>
    <col min="16" max="18" width="11.125" style="0" customWidth="1"/>
    <col min="19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1:99" ht="30.75" customHeight="1">
      <c r="A1" s="4" t="s">
        <v>38</v>
      </c>
      <c r="B1" s="4"/>
      <c r="C1" t="s">
        <v>0</v>
      </c>
      <c r="D1" t="s">
        <v>45</v>
      </c>
      <c r="E1">
        <v>1</v>
      </c>
      <c r="F1">
        <f>E1+1</f>
        <v>2</v>
      </c>
      <c r="G1">
        <f aca="true" t="shared" si="0" ref="G1:BR1">F1+1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>
        <f t="shared" si="0"/>
        <v>18</v>
      </c>
      <c r="W1">
        <f t="shared" si="0"/>
        <v>19</v>
      </c>
      <c r="X1">
        <f t="shared" si="0"/>
        <v>20</v>
      </c>
      <c r="Y1">
        <f t="shared" si="0"/>
        <v>21</v>
      </c>
      <c r="Z1">
        <f t="shared" si="0"/>
        <v>22</v>
      </c>
      <c r="AA1">
        <f t="shared" si="0"/>
        <v>23</v>
      </c>
      <c r="AB1">
        <f t="shared" si="0"/>
        <v>24</v>
      </c>
      <c r="AC1">
        <f t="shared" si="0"/>
        <v>25</v>
      </c>
      <c r="AD1">
        <f t="shared" si="0"/>
        <v>26</v>
      </c>
      <c r="AE1">
        <f t="shared" si="0"/>
        <v>27</v>
      </c>
      <c r="AF1">
        <f t="shared" si="0"/>
        <v>28</v>
      </c>
      <c r="AG1">
        <f t="shared" si="0"/>
        <v>29</v>
      </c>
      <c r="AH1">
        <f t="shared" si="0"/>
        <v>30</v>
      </c>
      <c r="AI1">
        <f t="shared" si="0"/>
        <v>31</v>
      </c>
      <c r="AJ1">
        <f t="shared" si="0"/>
        <v>32</v>
      </c>
      <c r="AK1">
        <f t="shared" si="0"/>
        <v>33</v>
      </c>
      <c r="AL1">
        <f t="shared" si="0"/>
        <v>34</v>
      </c>
      <c r="AM1">
        <f t="shared" si="0"/>
        <v>35</v>
      </c>
      <c r="AN1">
        <f t="shared" si="0"/>
        <v>36</v>
      </c>
      <c r="AO1">
        <f t="shared" si="0"/>
        <v>37</v>
      </c>
      <c r="AP1">
        <f t="shared" si="0"/>
        <v>38</v>
      </c>
      <c r="AQ1">
        <f t="shared" si="0"/>
        <v>39</v>
      </c>
      <c r="AR1">
        <f t="shared" si="0"/>
        <v>40</v>
      </c>
      <c r="AS1">
        <f t="shared" si="0"/>
        <v>41</v>
      </c>
      <c r="AT1">
        <f t="shared" si="0"/>
        <v>42</v>
      </c>
      <c r="AU1">
        <f t="shared" si="0"/>
        <v>43</v>
      </c>
      <c r="AV1">
        <f t="shared" si="0"/>
        <v>44</v>
      </c>
      <c r="AW1">
        <f t="shared" si="0"/>
        <v>45</v>
      </c>
      <c r="AX1">
        <f t="shared" si="0"/>
        <v>46</v>
      </c>
      <c r="AY1">
        <f t="shared" si="0"/>
        <v>47</v>
      </c>
      <c r="AZ1">
        <f t="shared" si="0"/>
        <v>48</v>
      </c>
      <c r="BA1">
        <f t="shared" si="0"/>
        <v>49</v>
      </c>
      <c r="BB1">
        <f t="shared" si="0"/>
        <v>50</v>
      </c>
      <c r="BC1">
        <f t="shared" si="0"/>
        <v>51</v>
      </c>
      <c r="BD1">
        <f t="shared" si="0"/>
        <v>52</v>
      </c>
      <c r="BE1">
        <f t="shared" si="0"/>
        <v>53</v>
      </c>
      <c r="BF1">
        <f t="shared" si="0"/>
        <v>54</v>
      </c>
      <c r="BG1">
        <f t="shared" si="0"/>
        <v>55</v>
      </c>
      <c r="BH1">
        <f t="shared" si="0"/>
        <v>56</v>
      </c>
      <c r="BI1">
        <f t="shared" si="0"/>
        <v>57</v>
      </c>
      <c r="BJ1">
        <f t="shared" si="0"/>
        <v>58</v>
      </c>
      <c r="BK1">
        <f t="shared" si="0"/>
        <v>59</v>
      </c>
      <c r="BL1">
        <f t="shared" si="0"/>
        <v>60</v>
      </c>
      <c r="BM1">
        <f t="shared" si="0"/>
        <v>61</v>
      </c>
      <c r="BN1">
        <f t="shared" si="0"/>
        <v>62</v>
      </c>
      <c r="BO1">
        <f t="shared" si="0"/>
        <v>63</v>
      </c>
      <c r="BP1">
        <f t="shared" si="0"/>
        <v>64</v>
      </c>
      <c r="BQ1">
        <f t="shared" si="0"/>
        <v>65</v>
      </c>
      <c r="BR1">
        <f t="shared" si="0"/>
        <v>66</v>
      </c>
      <c r="BS1">
        <f aca="true" t="shared" si="1" ref="BS1:CO1">BR1+1</f>
        <v>67</v>
      </c>
      <c r="BT1">
        <f t="shared" si="1"/>
        <v>68</v>
      </c>
      <c r="BU1">
        <f t="shared" si="1"/>
        <v>69</v>
      </c>
      <c r="BV1">
        <f t="shared" si="1"/>
        <v>70</v>
      </c>
      <c r="BW1">
        <f t="shared" si="1"/>
        <v>71</v>
      </c>
      <c r="BX1">
        <f t="shared" si="1"/>
        <v>72</v>
      </c>
      <c r="BY1">
        <f t="shared" si="1"/>
        <v>73</v>
      </c>
      <c r="BZ1">
        <f t="shared" si="1"/>
        <v>74</v>
      </c>
      <c r="CA1">
        <f t="shared" si="1"/>
        <v>75</v>
      </c>
      <c r="CB1">
        <f t="shared" si="1"/>
        <v>76</v>
      </c>
      <c r="CC1">
        <f t="shared" si="1"/>
        <v>77</v>
      </c>
      <c r="CD1">
        <f t="shared" si="1"/>
        <v>78</v>
      </c>
      <c r="CE1">
        <f t="shared" si="1"/>
        <v>79</v>
      </c>
      <c r="CF1">
        <f t="shared" si="1"/>
        <v>80</v>
      </c>
      <c r="CG1">
        <f t="shared" si="1"/>
        <v>81</v>
      </c>
      <c r="CH1">
        <f t="shared" si="1"/>
        <v>82</v>
      </c>
      <c r="CI1">
        <f t="shared" si="1"/>
        <v>83</v>
      </c>
      <c r="CJ1">
        <f t="shared" si="1"/>
        <v>84</v>
      </c>
      <c r="CK1">
        <f t="shared" si="1"/>
        <v>85</v>
      </c>
      <c r="CL1">
        <f t="shared" si="1"/>
        <v>86</v>
      </c>
      <c r="CM1">
        <f t="shared" si="1"/>
        <v>87</v>
      </c>
      <c r="CN1">
        <f t="shared" si="1"/>
        <v>88</v>
      </c>
      <c r="CO1">
        <f t="shared" si="1"/>
        <v>89</v>
      </c>
      <c r="CQ1" s="3" t="s">
        <v>46</v>
      </c>
      <c r="CR1" s="3" t="s">
        <v>47</v>
      </c>
      <c r="CS1" s="3" t="s">
        <v>48</v>
      </c>
      <c r="CU1" t="s">
        <v>2</v>
      </c>
    </row>
    <row r="2" spans="1:97" ht="12.75">
      <c r="A2" s="1">
        <f>Radiofármacos!F23</f>
        <v>76</v>
      </c>
      <c r="B2" s="20">
        <v>1</v>
      </c>
      <c r="C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7">
        <f aca="true" t="shared" si="2" ref="CQ2:CQ30">LOOKUP($A$2,$E$1:$CO$1,E2:CO2)</f>
        <v>0</v>
      </c>
      <c r="CR2" s="6">
        <f>IF(CQ2=0,"",CQ2*'Dosis adulto MN'!$F$10)</f>
      </c>
      <c r="CS2" s="6">
        <f>IF(CQ2=0,"",CQ2*'Dosis adulto MN'!$F$10*37)</f>
      </c>
    </row>
    <row r="3" spans="1:99" ht="12.75">
      <c r="A3" s="1" t="s">
        <v>44</v>
      </c>
      <c r="B3" s="20">
        <v>2</v>
      </c>
      <c r="C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7">
        <f t="shared" si="2"/>
        <v>0</v>
      </c>
      <c r="CR3" s="6">
        <f>IF(CQ3=0,"",CQ3*'Dosis adulto MN'!$F$10)</f>
      </c>
      <c r="CS3" s="6">
        <f>IF(CQ3=0,"",CQ3*'Dosis adulto MN'!$F$10*37)</f>
      </c>
      <c r="CU3">
        <v>0.05</v>
      </c>
    </row>
    <row r="4" spans="1:99" ht="12.75">
      <c r="A4" s="1">
        <f>'DatosMN A'!A4</f>
        <v>2</v>
      </c>
      <c r="B4" s="20">
        <v>3</v>
      </c>
      <c r="C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7">
        <f t="shared" si="2"/>
        <v>0</v>
      </c>
      <c r="CR4" s="6">
        <f>IF(CQ4=0,"",CQ4*'Dosis adulto MN'!$F$10)</f>
      </c>
      <c r="CS4" s="6">
        <f>IF(CQ4=0,"",CQ4*'Dosis adulto MN'!$F$10*37)</f>
      </c>
      <c r="CU4">
        <v>0.01</v>
      </c>
    </row>
    <row r="5" spans="2:97" ht="12.75">
      <c r="B5">
        <v>4</v>
      </c>
      <c r="C5" t="s">
        <v>6</v>
      </c>
      <c r="N5" s="2"/>
      <c r="O5" s="2"/>
      <c r="P5" s="2"/>
      <c r="Q5" s="2"/>
      <c r="R5" s="2"/>
      <c r="S5" s="2"/>
      <c r="T5" s="2"/>
      <c r="V5" s="2"/>
      <c r="W5" s="2"/>
      <c r="Y5" s="2"/>
      <c r="AE5" s="2"/>
      <c r="AF5" s="2"/>
      <c r="AH5" s="2"/>
      <c r="AI5" s="2"/>
      <c r="AJ5" s="2"/>
      <c r="AK5" s="2"/>
      <c r="AM5" s="2"/>
      <c r="AQ5" s="2"/>
      <c r="AS5" s="2"/>
      <c r="AW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M5" s="2"/>
      <c r="BN5" s="2"/>
      <c r="BO5" s="2"/>
      <c r="BW5" s="2"/>
      <c r="BX5" s="2"/>
      <c r="BY5" s="2"/>
      <c r="CH5" s="2"/>
      <c r="CJ5" s="2"/>
      <c r="CO5" s="2"/>
      <c r="CP5" s="2"/>
      <c r="CQ5" s="7">
        <f t="shared" si="2"/>
        <v>0</v>
      </c>
      <c r="CR5" s="6">
        <f>IF(CQ5=0,"",CQ5*'Dosis adulto MN'!$F$10)</f>
      </c>
      <c r="CS5" s="6">
        <f>IF(CQ5=0,"",CQ5*'Dosis adulto MN'!$F$10*37)</f>
      </c>
    </row>
    <row r="6" spans="2:99" ht="12.75">
      <c r="B6">
        <v>5</v>
      </c>
      <c r="C6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7">
        <f t="shared" si="2"/>
        <v>0</v>
      </c>
      <c r="CR6" s="6">
        <f>IF(CQ6=0,"",CQ6*'Dosis adulto MN'!$F$10)</f>
      </c>
      <c r="CS6" s="6">
        <f>IF(CQ6=0,"",CQ6*'Dosis adulto MN'!$F$10*37)</f>
      </c>
      <c r="CU6">
        <v>0.05</v>
      </c>
    </row>
    <row r="7" spans="1:97" ht="12.75">
      <c r="A7">
        <v>1</v>
      </c>
      <c r="B7">
        <v>6</v>
      </c>
      <c r="C7" t="s">
        <v>24</v>
      </c>
      <c r="N7" s="2"/>
      <c r="O7" s="2"/>
      <c r="P7" s="2"/>
      <c r="Q7" s="2"/>
      <c r="R7" s="2"/>
      <c r="S7" s="19"/>
      <c r="T7" s="19"/>
      <c r="V7" s="2"/>
      <c r="W7" s="2"/>
      <c r="Y7" s="2"/>
      <c r="AE7" s="2"/>
      <c r="AF7" s="2"/>
      <c r="AJ7" s="2"/>
      <c r="AK7" s="2"/>
      <c r="AM7" s="2"/>
      <c r="AN7" s="2"/>
      <c r="AQ7" s="2"/>
      <c r="AS7" s="2"/>
      <c r="AW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O7" s="2"/>
      <c r="BW7" s="2"/>
      <c r="BX7" s="2"/>
      <c r="BY7" s="2"/>
      <c r="CH7" s="2"/>
      <c r="CJ7" s="2"/>
      <c r="CO7" s="2"/>
      <c r="CP7" s="2"/>
      <c r="CQ7" s="7">
        <f t="shared" si="2"/>
        <v>0</v>
      </c>
      <c r="CR7" s="6">
        <f>IF(CQ7=0,"",CQ7*'Dosis adulto MN'!$F$10)</f>
      </c>
      <c r="CS7" s="6">
        <f>IF(CQ7=0,"",CQ7*'Dosis adulto MN'!$F$10*37)</f>
      </c>
    </row>
    <row r="8" spans="2:99" ht="12.75">
      <c r="B8">
        <v>7</v>
      </c>
      <c r="C8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7">
        <f t="shared" si="2"/>
        <v>0</v>
      </c>
      <c r="CR8" s="6">
        <f>IF(CQ8=0,"",CQ8*'Dosis adulto MN'!$F$10)</f>
      </c>
      <c r="CS8" s="6">
        <f>IF(CQ8=0,"",CQ8*'Dosis adulto MN'!$F$10*37)</f>
      </c>
      <c r="CU8">
        <v>0.12</v>
      </c>
    </row>
    <row r="9" spans="2:97" ht="12.75">
      <c r="B9">
        <v>8</v>
      </c>
      <c r="C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>
        <f t="shared" si="2"/>
        <v>0</v>
      </c>
      <c r="CR9" s="6">
        <f>IF(CQ9=0,"",CQ9*'Dosis adulto MN'!$F$10)</f>
      </c>
      <c r="CS9" s="6">
        <f>IF(CQ9=0,"",CQ9*'Dosis adulto MN'!$F$10*37)</f>
      </c>
    </row>
    <row r="10" spans="2:97" ht="12.75">
      <c r="B10">
        <v>9</v>
      </c>
      <c r="C10" t="s">
        <v>49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>
        <f t="shared" si="2"/>
        <v>0</v>
      </c>
      <c r="CR10" s="6">
        <f>IF(CQ10=0,"",CQ10*'Dosis adulto MN'!$F$10)</f>
      </c>
      <c r="CS10" s="6">
        <f>IF(CQ10=0,"",CQ10*'Dosis adulto MN'!$F$10*37)</f>
      </c>
    </row>
    <row r="11" spans="2:99" ht="12.75">
      <c r="B11">
        <v>10</v>
      </c>
      <c r="C11" t="s">
        <v>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>
        <f t="shared" si="2"/>
        <v>0</v>
      </c>
      <c r="CR11" s="6">
        <f>IF(CQ11=0,"",CQ11*'Dosis adulto MN'!$F$10)</f>
      </c>
      <c r="CS11" s="6">
        <f>IF(CQ11=0,"",CQ11*'Dosis adulto MN'!$F$10*37)</f>
      </c>
      <c r="CU11">
        <v>0.12</v>
      </c>
    </row>
    <row r="12" spans="2:97" ht="12.75">
      <c r="B12">
        <v>11</v>
      </c>
      <c r="C12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>
        <f t="shared" si="2"/>
        <v>0</v>
      </c>
      <c r="CR12" s="6">
        <f>IF(CQ12=0,"",CQ12*'Dosis adulto MN'!$F$10)</f>
      </c>
      <c r="CS12" s="6">
        <f>IF(CQ12=0,"",CQ12*'Dosis adulto MN'!$F$10*37)</f>
      </c>
    </row>
    <row r="13" spans="2:97" ht="12.75">
      <c r="B13">
        <v>12</v>
      </c>
      <c r="C13" t="s">
        <v>10</v>
      </c>
      <c r="N13" s="2"/>
      <c r="O13" s="2"/>
      <c r="P13" s="2"/>
      <c r="Q13" s="2"/>
      <c r="R13" s="2"/>
      <c r="S13" s="2"/>
      <c r="T13" s="2"/>
      <c r="V13" s="2"/>
      <c r="W13" s="2"/>
      <c r="X13" s="2"/>
      <c r="Y13" s="2"/>
      <c r="AE13" s="2"/>
      <c r="AF13" s="2"/>
      <c r="AJ13" s="2"/>
      <c r="AK13" s="2"/>
      <c r="AM13" s="2"/>
      <c r="AQ13" s="2"/>
      <c r="AR13" s="2"/>
      <c r="AS13" s="2"/>
      <c r="AW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O13" s="2"/>
      <c r="BW13" s="2"/>
      <c r="BX13" s="2"/>
      <c r="BY13" s="2"/>
      <c r="BZ13" s="2"/>
      <c r="CH13" s="2"/>
      <c r="CI13" s="2"/>
      <c r="CJ13" s="2"/>
      <c r="CK13" s="2"/>
      <c r="CL13" s="2"/>
      <c r="CM13" s="2"/>
      <c r="CN13" s="2"/>
      <c r="CO13" s="2"/>
      <c r="CP13" s="2"/>
      <c r="CQ13" s="7">
        <f t="shared" si="2"/>
        <v>0</v>
      </c>
      <c r="CR13" s="6">
        <f>IF(CQ13=0,"",CQ13*'Dosis adulto MN'!$F$10)</f>
      </c>
      <c r="CS13" s="6">
        <f>IF(CQ13=0,"",CQ13*'Dosis adulto MN'!$F$10*37)</f>
      </c>
    </row>
    <row r="14" spans="2:99" ht="12.75">
      <c r="B14">
        <v>13</v>
      </c>
      <c r="C14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7">
        <f t="shared" si="2"/>
        <v>0</v>
      </c>
      <c r="CR14" s="6">
        <f>IF(CQ14=0,"",CQ14*'Dosis adulto MN'!$F$10)</f>
      </c>
      <c r="CS14" s="6">
        <f>IF(CQ14=0,"",CQ14*'Dosis adulto MN'!$F$10*37)</f>
      </c>
      <c r="CU14">
        <v>0.025</v>
      </c>
    </row>
    <row r="15" spans="2:99" ht="12.75">
      <c r="B15">
        <v>14</v>
      </c>
      <c r="C1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>
        <f t="shared" si="2"/>
        <v>0</v>
      </c>
      <c r="CR15" s="6">
        <f>IF(CQ15=0,"",CQ15*'Dosis adulto MN'!$F$10)</f>
      </c>
      <c r="CS15" s="6">
        <f>IF(CQ15=0,"",CQ15*'Dosis adulto MN'!$F$10*37)</f>
      </c>
      <c r="CU15">
        <v>0.05</v>
      </c>
    </row>
    <row r="16" spans="2:99" ht="12.75">
      <c r="B16">
        <v>15</v>
      </c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>
        <f t="shared" si="2"/>
        <v>0</v>
      </c>
      <c r="CR16" s="6">
        <f>IF(CQ16=0,"",CQ16*'Dosis adulto MN'!$F$10)</f>
      </c>
      <c r="CS16" s="6">
        <f>IF(CQ16=0,"",CQ16*'Dosis adulto MN'!$F$10*37)</f>
      </c>
      <c r="CU16">
        <v>0.12</v>
      </c>
    </row>
    <row r="17" spans="2:97" ht="12.75">
      <c r="B17">
        <v>16</v>
      </c>
      <c r="C17" t="s">
        <v>27</v>
      </c>
      <c r="N17" s="2"/>
      <c r="O17" s="2"/>
      <c r="P17" s="2"/>
      <c r="Q17" s="2"/>
      <c r="R17" s="2"/>
      <c r="S17" s="2"/>
      <c r="T17" s="2"/>
      <c r="V17" s="2"/>
      <c r="W17" s="2"/>
      <c r="Y17" s="2"/>
      <c r="AE17" s="2"/>
      <c r="AF17" s="2"/>
      <c r="AJ17" s="2"/>
      <c r="AK17" s="2"/>
      <c r="AM17" s="2"/>
      <c r="AQ17" s="2"/>
      <c r="AS17" s="2"/>
      <c r="AW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O17" s="2"/>
      <c r="BW17" s="2"/>
      <c r="BX17" s="2"/>
      <c r="BY17" s="2"/>
      <c r="CH17" s="2"/>
      <c r="CJ17" s="2"/>
      <c r="CO17" s="2"/>
      <c r="CP17" s="2"/>
      <c r="CQ17" s="7">
        <f t="shared" si="2"/>
        <v>0</v>
      </c>
      <c r="CR17" s="6">
        <f>IF(CQ17=0,"",CQ17*'Dosis adulto MN'!$F$10)</f>
      </c>
      <c r="CS17" s="6">
        <f>IF(CQ17=0,"",CQ17*'Dosis adulto MN'!$F$10*37)</f>
      </c>
    </row>
    <row r="18" spans="2:99" ht="12.75">
      <c r="B18">
        <v>17</v>
      </c>
      <c r="C18" t="s">
        <v>25</v>
      </c>
      <c r="N18" s="2"/>
      <c r="O18" s="2"/>
      <c r="P18" s="2"/>
      <c r="Q18" s="2"/>
      <c r="R18" s="2"/>
      <c r="S18" s="2"/>
      <c r="T18" s="2"/>
      <c r="V18" s="2"/>
      <c r="W18" s="2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Q18" s="7">
        <f t="shared" si="2"/>
        <v>0</v>
      </c>
      <c r="CR18" s="6">
        <f>IF(CQ18=0,"",CQ18*'Dosis adulto MN'!$F$10)</f>
      </c>
      <c r="CS18" s="6">
        <f>IF(CQ18=0,"",CQ18*'Dosis adulto MN'!$F$10*37)</f>
      </c>
      <c r="CU18">
        <v>0.05</v>
      </c>
    </row>
    <row r="19" spans="2:99" ht="12.75">
      <c r="B19">
        <v>18</v>
      </c>
      <c r="C19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7">
        <f t="shared" si="2"/>
        <v>0</v>
      </c>
      <c r="CR19" s="6">
        <f>IF(CQ19=0,"",CQ19*'Dosis adulto MN'!$F$10)</f>
      </c>
      <c r="CS19" s="6">
        <f>IF(CQ19=0,"",CQ19*'Dosis adulto MN'!$F$10*37)</f>
      </c>
      <c r="CU19">
        <v>0.2</v>
      </c>
    </row>
    <row r="20" spans="2:97" ht="12.75">
      <c r="B20">
        <v>19</v>
      </c>
      <c r="C20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>
        <f t="shared" si="2"/>
        <v>0</v>
      </c>
      <c r="CR20" s="6">
        <f>IF(CQ20=0,"",CQ20*'Dosis adulto MN'!$F$10)</f>
      </c>
      <c r="CS20" s="6">
        <f>IF(CQ20=0,"",CQ20*'Dosis adulto MN'!$F$10*37)</f>
      </c>
    </row>
    <row r="21" spans="2:99" ht="12.75">
      <c r="B21">
        <v>20</v>
      </c>
      <c r="C21" t="s">
        <v>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>
        <f t="shared" si="2"/>
        <v>0</v>
      </c>
      <c r="CR21" s="6">
        <f>IF(CQ21=0,"",CQ21*'Dosis adulto MN'!$F$10)</f>
      </c>
      <c r="CS21" s="6">
        <f>IF(CQ21=0,"",CQ21*'Dosis adulto MN'!$F$10*37)</f>
      </c>
      <c r="CU21">
        <v>0.12</v>
      </c>
    </row>
    <row r="22" spans="2:99" ht="12.75">
      <c r="B22">
        <v>21</v>
      </c>
      <c r="C22" t="s">
        <v>26</v>
      </c>
      <c r="N22" s="2"/>
      <c r="O22" s="2"/>
      <c r="P22" s="2"/>
      <c r="Q22" s="2"/>
      <c r="R22" s="2"/>
      <c r="S22" s="2"/>
      <c r="T22" s="2"/>
      <c r="V22" s="2"/>
      <c r="W22" s="2"/>
      <c r="Y22" s="2"/>
      <c r="AE22" s="2"/>
      <c r="AF22" s="2"/>
      <c r="AJ22" s="2"/>
      <c r="AK22" s="2"/>
      <c r="AM22" s="2"/>
      <c r="AQ22" s="2"/>
      <c r="AS22" s="2"/>
      <c r="AW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O22" s="2"/>
      <c r="BW22" s="2"/>
      <c r="BX22" s="2"/>
      <c r="BY22" s="2"/>
      <c r="CH22" s="2"/>
      <c r="CJ22" s="2"/>
      <c r="CO22" s="2"/>
      <c r="CP22" s="2"/>
      <c r="CQ22" s="7">
        <f t="shared" si="2"/>
        <v>0</v>
      </c>
      <c r="CR22" s="6">
        <f>IF(CQ22=0,"",CQ22*'Dosis adulto MN'!$F$10)</f>
      </c>
      <c r="CS22" s="6">
        <f>IF(CQ22=0,"",CQ22*'Dosis adulto MN'!$F$10*37)</f>
      </c>
      <c r="CU22">
        <v>0.01</v>
      </c>
    </row>
    <row r="23" spans="2:97" ht="12.75">
      <c r="B23">
        <v>22</v>
      </c>
      <c r="C23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7">
        <f t="shared" si="2"/>
        <v>0</v>
      </c>
      <c r="CR23" s="6">
        <f>IF(CQ23=0,"",CQ23*'Dosis adulto MN'!$F$10)</f>
      </c>
      <c r="CS23" s="6">
        <f>IF(CQ23=0,"",CQ23*'Dosis adulto MN'!$F$10*37)</f>
      </c>
    </row>
    <row r="24" spans="2:97" ht="12.75">
      <c r="B24">
        <v>23</v>
      </c>
      <c r="C24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>
        <f t="shared" si="2"/>
        <v>0</v>
      </c>
      <c r="CR24" s="6">
        <f>IF(CQ24=0,"",CQ24*'Dosis adulto MN'!$F$10)</f>
      </c>
      <c r="CS24" s="6">
        <f>IF(CQ24=0,"",CQ24*'Dosis adulto MN'!$F$10*37)</f>
      </c>
    </row>
    <row r="25" spans="2:99" ht="12.75">
      <c r="B25">
        <v>24</v>
      </c>
      <c r="C25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>
        <f t="shared" si="2"/>
        <v>0</v>
      </c>
      <c r="CR25" s="6">
        <f>IF(CQ25=0,"",CQ25*'Dosis adulto MN'!$F$10)</f>
      </c>
      <c r="CS25" s="6">
        <f>IF(CQ25=0,"",CQ25*'Dosis adulto MN'!$F$10*37)</f>
      </c>
      <c r="CU25">
        <v>0.05</v>
      </c>
    </row>
    <row r="26" spans="2:97" ht="12.75">
      <c r="B26">
        <v>25</v>
      </c>
      <c r="C26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>
        <f t="shared" si="2"/>
        <v>0</v>
      </c>
      <c r="CR26" s="6">
        <f>IF(CQ26=0,"",CQ26*'Dosis adulto MN'!$F$10)</f>
      </c>
      <c r="CS26" s="6">
        <f>IF(CQ26=0,"",CQ26*'Dosis adulto MN'!$F$10*37)</f>
      </c>
    </row>
    <row r="27" spans="2:97" ht="12.75">
      <c r="B27">
        <v>26</v>
      </c>
      <c r="C27" t="s">
        <v>18</v>
      </c>
      <c r="N27" s="2"/>
      <c r="O27" s="2"/>
      <c r="P27" s="2"/>
      <c r="Q27" s="2"/>
      <c r="R27" s="2"/>
      <c r="V27" s="2"/>
      <c r="W27" s="2"/>
      <c r="AJ27" s="2"/>
      <c r="AL27" s="2"/>
      <c r="BA27" s="2"/>
      <c r="BB27" s="2"/>
      <c r="BC27" s="2"/>
      <c r="BD27" s="2"/>
      <c r="BE27" s="2"/>
      <c r="BF27" s="2"/>
      <c r="BW27" s="2"/>
      <c r="BX27" s="2"/>
      <c r="BY27" s="2"/>
      <c r="BZ27" s="2"/>
      <c r="CI27" s="2"/>
      <c r="CJ27" s="2"/>
      <c r="CK27" s="2"/>
      <c r="CL27" s="2"/>
      <c r="CM27" s="2"/>
      <c r="CN27" s="2"/>
      <c r="CQ27" s="7">
        <f t="shared" si="2"/>
        <v>0</v>
      </c>
      <c r="CR27" s="6">
        <f>IF(CQ27=0,"",CQ27*'Dosis adulto MN'!$F$10)</f>
      </c>
      <c r="CS27" s="6">
        <f>IF(CQ27=0,"",CQ27*'Dosis adulto MN'!$F$10*37)</f>
      </c>
    </row>
    <row r="28" spans="2:97" ht="12.75">
      <c r="B28">
        <v>27</v>
      </c>
      <c r="C28" t="s">
        <v>23</v>
      </c>
      <c r="N28" s="2"/>
      <c r="O28" s="2"/>
      <c r="P28" s="2"/>
      <c r="Q28" s="2"/>
      <c r="R28" s="2"/>
      <c r="V28" s="2"/>
      <c r="AH28" s="2"/>
      <c r="AI28" s="2"/>
      <c r="BM28" s="2"/>
      <c r="BN28" s="2"/>
      <c r="CQ28" s="7">
        <f t="shared" si="2"/>
        <v>0</v>
      </c>
      <c r="CR28" s="6">
        <f>IF(CQ28=0,"",CQ28*'Dosis adulto MN'!$F$10)</f>
      </c>
      <c r="CS28" s="6">
        <f>IF(CQ28=0,"",CQ28*'Dosis adulto MN'!$F$10*37)</f>
      </c>
    </row>
    <row r="29" spans="2:97" ht="12.75">
      <c r="B29">
        <v>28</v>
      </c>
      <c r="C29" t="s">
        <v>29</v>
      </c>
      <c r="N29" s="2"/>
      <c r="O29" s="2"/>
      <c r="P29" s="2"/>
      <c r="Q29" s="2"/>
      <c r="R29" s="2"/>
      <c r="S29" s="2"/>
      <c r="T29" s="2"/>
      <c r="V29" s="2"/>
      <c r="W29" s="2"/>
      <c r="Y29" s="2"/>
      <c r="AE29" s="2"/>
      <c r="AF29" s="2"/>
      <c r="AJ29" s="2"/>
      <c r="AK29" s="2"/>
      <c r="AM29" s="2"/>
      <c r="AS29" s="2"/>
      <c r="AW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O29" s="2"/>
      <c r="BW29" s="2"/>
      <c r="BX29" s="2"/>
      <c r="BY29" s="2"/>
      <c r="CH29" s="2"/>
      <c r="CJ29" s="2"/>
      <c r="CO29" s="2"/>
      <c r="CP29" s="2"/>
      <c r="CQ29" s="7">
        <f t="shared" si="2"/>
        <v>0</v>
      </c>
      <c r="CR29" s="6">
        <f>IF(CQ29=0,"",CQ29*'Dosis adulto MN'!$F$10)</f>
      </c>
      <c r="CS29" s="6">
        <f>IF(CQ29=0,"",CQ29*'Dosis adulto MN'!$F$10*37)</f>
      </c>
    </row>
    <row r="30" spans="3:99" ht="12.75">
      <c r="C30" t="s"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7">
        <f t="shared" si="2"/>
        <v>0</v>
      </c>
      <c r="CR30" s="6">
        <f>IF(CQ30=0,"",CQ30*'Dosis adulto MN'!$F$10)</f>
      </c>
      <c r="CS30" s="6">
        <f>IF(CQ30=0,"",CQ30*'Dosis adulto MN'!$F$10*37)</f>
      </c>
      <c r="CU30">
        <v>0.025</v>
      </c>
    </row>
    <row r="31" spans="14:97" ht="12.75">
      <c r="N31" s="2"/>
      <c r="O31" s="2"/>
      <c r="P31" s="2"/>
      <c r="Q31" s="2"/>
      <c r="R31" s="2"/>
      <c r="CQ31" s="7"/>
      <c r="CR31" s="6"/>
      <c r="CS31" s="6"/>
    </row>
    <row r="32" spans="14:97" ht="12.75">
      <c r="N32" s="2"/>
      <c r="O32" s="2"/>
      <c r="P32" s="2"/>
      <c r="Q32" s="2"/>
      <c r="R32" s="2"/>
      <c r="CQ32" s="7"/>
      <c r="CR32" s="6"/>
      <c r="CS32" s="6"/>
    </row>
    <row r="33" spans="3:97" ht="12.75">
      <c r="C33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7">
        <f>LOOKUP($A$2,$E$1:$CO$1,E33:CO33)</f>
        <v>0</v>
      </c>
      <c r="CR33" s="6">
        <f>IF(CQ33=0,"",CQ33*'Dosis adulto MN'!$F$10)</f>
      </c>
      <c r="CS33" s="6">
        <f>IF(CQ33=0,"",CQ33*'Dosis adulto MN'!$F$10*37)</f>
      </c>
    </row>
    <row r="34" ht="12.75">
      <c r="CQ34" s="5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1"/>
  <dimension ref="A1:CU45"/>
  <sheetViews>
    <sheetView workbookViewId="0" topLeftCell="CN1">
      <selection activeCell="CO4" sqref="CO4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15" width="10.125" style="0" customWidth="1"/>
    <col min="16" max="18" width="11.125" style="0" customWidth="1"/>
    <col min="19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1:99" ht="30.75" customHeight="1">
      <c r="A1" s="4" t="s">
        <v>38</v>
      </c>
      <c r="B1" s="4"/>
      <c r="C1" t="s">
        <v>0</v>
      </c>
      <c r="D1" t="s">
        <v>45</v>
      </c>
      <c r="E1">
        <v>1</v>
      </c>
      <c r="F1">
        <f>E1+1</f>
        <v>2</v>
      </c>
      <c r="G1">
        <f aca="true" t="shared" si="0" ref="G1:BR1">F1+1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>
        <f t="shared" si="0"/>
        <v>18</v>
      </c>
      <c r="W1">
        <f t="shared" si="0"/>
        <v>19</v>
      </c>
      <c r="X1">
        <f t="shared" si="0"/>
        <v>20</v>
      </c>
      <c r="Y1">
        <f t="shared" si="0"/>
        <v>21</v>
      </c>
      <c r="Z1">
        <f t="shared" si="0"/>
        <v>22</v>
      </c>
      <c r="AA1">
        <f t="shared" si="0"/>
        <v>23</v>
      </c>
      <c r="AB1">
        <f t="shared" si="0"/>
        <v>24</v>
      </c>
      <c r="AC1">
        <f t="shared" si="0"/>
        <v>25</v>
      </c>
      <c r="AD1">
        <f t="shared" si="0"/>
        <v>26</v>
      </c>
      <c r="AE1">
        <f t="shared" si="0"/>
        <v>27</v>
      </c>
      <c r="AF1">
        <f t="shared" si="0"/>
        <v>28</v>
      </c>
      <c r="AG1">
        <f t="shared" si="0"/>
        <v>29</v>
      </c>
      <c r="AH1">
        <f t="shared" si="0"/>
        <v>30</v>
      </c>
      <c r="AI1">
        <f t="shared" si="0"/>
        <v>31</v>
      </c>
      <c r="AJ1">
        <f t="shared" si="0"/>
        <v>32</v>
      </c>
      <c r="AK1">
        <f t="shared" si="0"/>
        <v>33</v>
      </c>
      <c r="AL1">
        <f t="shared" si="0"/>
        <v>34</v>
      </c>
      <c r="AM1">
        <f t="shared" si="0"/>
        <v>35</v>
      </c>
      <c r="AN1">
        <f t="shared" si="0"/>
        <v>36</v>
      </c>
      <c r="AO1">
        <f t="shared" si="0"/>
        <v>37</v>
      </c>
      <c r="AP1">
        <f t="shared" si="0"/>
        <v>38</v>
      </c>
      <c r="AQ1">
        <f t="shared" si="0"/>
        <v>39</v>
      </c>
      <c r="AR1">
        <f t="shared" si="0"/>
        <v>40</v>
      </c>
      <c r="AS1">
        <f t="shared" si="0"/>
        <v>41</v>
      </c>
      <c r="AT1">
        <f t="shared" si="0"/>
        <v>42</v>
      </c>
      <c r="AU1">
        <f t="shared" si="0"/>
        <v>43</v>
      </c>
      <c r="AV1">
        <f t="shared" si="0"/>
        <v>44</v>
      </c>
      <c r="AW1">
        <f t="shared" si="0"/>
        <v>45</v>
      </c>
      <c r="AX1">
        <f t="shared" si="0"/>
        <v>46</v>
      </c>
      <c r="AY1">
        <f t="shared" si="0"/>
        <v>47</v>
      </c>
      <c r="AZ1">
        <f t="shared" si="0"/>
        <v>48</v>
      </c>
      <c r="BA1">
        <f t="shared" si="0"/>
        <v>49</v>
      </c>
      <c r="BB1">
        <f t="shared" si="0"/>
        <v>50</v>
      </c>
      <c r="BC1">
        <f t="shared" si="0"/>
        <v>51</v>
      </c>
      <c r="BD1">
        <f t="shared" si="0"/>
        <v>52</v>
      </c>
      <c r="BE1">
        <f t="shared" si="0"/>
        <v>53</v>
      </c>
      <c r="BF1">
        <f t="shared" si="0"/>
        <v>54</v>
      </c>
      <c r="BG1">
        <f t="shared" si="0"/>
        <v>55</v>
      </c>
      <c r="BH1">
        <f t="shared" si="0"/>
        <v>56</v>
      </c>
      <c r="BI1">
        <f t="shared" si="0"/>
        <v>57</v>
      </c>
      <c r="BJ1">
        <f t="shared" si="0"/>
        <v>58</v>
      </c>
      <c r="BK1">
        <f t="shared" si="0"/>
        <v>59</v>
      </c>
      <c r="BL1">
        <f t="shared" si="0"/>
        <v>60</v>
      </c>
      <c r="BM1">
        <f t="shared" si="0"/>
        <v>61</v>
      </c>
      <c r="BN1">
        <f t="shared" si="0"/>
        <v>62</v>
      </c>
      <c r="BO1">
        <f t="shared" si="0"/>
        <v>63</v>
      </c>
      <c r="BP1">
        <f t="shared" si="0"/>
        <v>64</v>
      </c>
      <c r="BQ1">
        <f t="shared" si="0"/>
        <v>65</v>
      </c>
      <c r="BR1">
        <f t="shared" si="0"/>
        <v>66</v>
      </c>
      <c r="BS1">
        <f aca="true" t="shared" si="1" ref="BS1:CO1">BR1+1</f>
        <v>67</v>
      </c>
      <c r="BT1">
        <f t="shared" si="1"/>
        <v>68</v>
      </c>
      <c r="BU1">
        <f t="shared" si="1"/>
        <v>69</v>
      </c>
      <c r="BV1">
        <f t="shared" si="1"/>
        <v>70</v>
      </c>
      <c r="BW1">
        <f t="shared" si="1"/>
        <v>71</v>
      </c>
      <c r="BX1">
        <f t="shared" si="1"/>
        <v>72</v>
      </c>
      <c r="BY1">
        <f t="shared" si="1"/>
        <v>73</v>
      </c>
      <c r="BZ1">
        <f t="shared" si="1"/>
        <v>74</v>
      </c>
      <c r="CA1">
        <f t="shared" si="1"/>
        <v>75</v>
      </c>
      <c r="CB1">
        <f t="shared" si="1"/>
        <v>76</v>
      </c>
      <c r="CC1">
        <f t="shared" si="1"/>
        <v>77</v>
      </c>
      <c r="CD1">
        <f t="shared" si="1"/>
        <v>78</v>
      </c>
      <c r="CE1">
        <f t="shared" si="1"/>
        <v>79</v>
      </c>
      <c r="CF1">
        <f t="shared" si="1"/>
        <v>80</v>
      </c>
      <c r="CG1">
        <f t="shared" si="1"/>
        <v>81</v>
      </c>
      <c r="CH1">
        <f t="shared" si="1"/>
        <v>82</v>
      </c>
      <c r="CI1">
        <f t="shared" si="1"/>
        <v>83</v>
      </c>
      <c r="CJ1">
        <f t="shared" si="1"/>
        <v>84</v>
      </c>
      <c r="CK1">
        <f t="shared" si="1"/>
        <v>85</v>
      </c>
      <c r="CL1">
        <f t="shared" si="1"/>
        <v>86</v>
      </c>
      <c r="CM1">
        <f t="shared" si="1"/>
        <v>87</v>
      </c>
      <c r="CN1">
        <f t="shared" si="1"/>
        <v>88</v>
      </c>
      <c r="CO1">
        <f t="shared" si="1"/>
        <v>89</v>
      </c>
      <c r="CQ1" s="3" t="s">
        <v>46</v>
      </c>
      <c r="CR1" s="3" t="s">
        <v>47</v>
      </c>
      <c r="CS1" s="3" t="s">
        <v>48</v>
      </c>
      <c r="CU1" t="s">
        <v>2</v>
      </c>
    </row>
    <row r="2" spans="1:97" ht="12.75">
      <c r="A2" s="1">
        <f>Radiofármacos!F23</f>
        <v>76</v>
      </c>
      <c r="B2" s="20">
        <v>1</v>
      </c>
      <c r="C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7">
        <f aca="true" t="shared" si="2" ref="CQ2:CQ30">LOOKUP($A$2,$E$1:$CO$1,E2:CO2)</f>
        <v>0</v>
      </c>
      <c r="CR2" s="6">
        <f>IF(CQ2=0,"",CQ2*'Dosis adulto MN'!$F$10)</f>
      </c>
      <c r="CS2" s="6">
        <f>IF(CQ2=0,"",CQ2*'Dosis adulto MN'!$F$10*37)</f>
      </c>
    </row>
    <row r="3" spans="1:99" ht="12.75">
      <c r="A3" s="1" t="s">
        <v>44</v>
      </c>
      <c r="B3" s="20">
        <v>2</v>
      </c>
      <c r="C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7">
        <f t="shared" si="2"/>
        <v>0</v>
      </c>
      <c r="CR3" s="6">
        <f>IF(CQ3=0,"",CQ3*'Dosis adulto MN'!$F$10)</f>
      </c>
      <c r="CS3" s="6">
        <f>IF(CQ3=0,"",CQ3*'Dosis adulto MN'!$F$10*37)</f>
      </c>
      <c r="CU3">
        <v>0.05</v>
      </c>
    </row>
    <row r="4" spans="1:99" ht="12.75">
      <c r="A4" s="1">
        <f>'DatosMN A'!A4</f>
        <v>2</v>
      </c>
      <c r="B4" s="20">
        <v>3</v>
      </c>
      <c r="C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7">
        <f t="shared" si="2"/>
        <v>0</v>
      </c>
      <c r="CR4" s="6">
        <f>IF(CQ4=0,"",CQ4*'Dosis adulto MN'!$F$10)</f>
      </c>
      <c r="CS4" s="6">
        <f>IF(CQ4=0,"",CQ4*'Dosis adulto MN'!$F$10*37)</f>
      </c>
      <c r="CU4">
        <v>0.01</v>
      </c>
    </row>
    <row r="5" spans="2:97" ht="12.75">
      <c r="B5">
        <v>4</v>
      </c>
      <c r="C5" t="s">
        <v>6</v>
      </c>
      <c r="N5" s="2"/>
      <c r="O5" s="2"/>
      <c r="P5" s="2"/>
      <c r="Q5" s="2"/>
      <c r="R5" s="2"/>
      <c r="S5" s="2"/>
      <c r="T5" s="2"/>
      <c r="V5" s="2"/>
      <c r="W5" s="2"/>
      <c r="Y5" s="2"/>
      <c r="AE5" s="2"/>
      <c r="AF5" s="2"/>
      <c r="AH5" s="2"/>
      <c r="AI5" s="2"/>
      <c r="AJ5" s="2"/>
      <c r="AK5" s="2"/>
      <c r="AM5" s="2"/>
      <c r="AQ5" s="2"/>
      <c r="AS5" s="2"/>
      <c r="AW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M5" s="2"/>
      <c r="BN5" s="2"/>
      <c r="BO5" s="2"/>
      <c r="BW5" s="2"/>
      <c r="BX5" s="2"/>
      <c r="BY5" s="2"/>
      <c r="CH5" s="2"/>
      <c r="CJ5" s="2"/>
      <c r="CO5" s="2"/>
      <c r="CP5" s="2"/>
      <c r="CQ5" s="7">
        <f t="shared" si="2"/>
        <v>0</v>
      </c>
      <c r="CR5" s="6">
        <f>IF(CQ5=0,"",CQ5*'Dosis adulto MN'!$F$10)</f>
      </c>
      <c r="CS5" s="6">
        <f>IF(CQ5=0,"",CQ5*'Dosis adulto MN'!$F$10*37)</f>
      </c>
    </row>
    <row r="6" spans="2:99" ht="12.75">
      <c r="B6">
        <v>5</v>
      </c>
      <c r="C6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7">
        <f t="shared" si="2"/>
        <v>0</v>
      </c>
      <c r="CR6" s="6">
        <f>IF(CQ6=0,"",CQ6*'Dosis adulto MN'!$F$10)</f>
      </c>
      <c r="CS6" s="6">
        <f>IF(CQ6=0,"",CQ6*'Dosis adulto MN'!$F$10*37)</f>
      </c>
      <c r="CU6">
        <v>0.05</v>
      </c>
    </row>
    <row r="7" spans="1:97" ht="12.75">
      <c r="A7">
        <v>1</v>
      </c>
      <c r="B7">
        <v>6</v>
      </c>
      <c r="C7" t="s">
        <v>24</v>
      </c>
      <c r="N7" s="2"/>
      <c r="O7" s="2"/>
      <c r="P7" s="2"/>
      <c r="Q7" s="2"/>
      <c r="R7" s="2"/>
      <c r="S7" s="19"/>
      <c r="T7" s="19"/>
      <c r="V7" s="2"/>
      <c r="W7" s="2"/>
      <c r="Y7" s="2"/>
      <c r="AE7" s="2"/>
      <c r="AF7" s="2"/>
      <c r="AJ7" s="2"/>
      <c r="AK7" s="2"/>
      <c r="AM7" s="2"/>
      <c r="AN7" s="2"/>
      <c r="AQ7" s="2"/>
      <c r="AS7" s="2"/>
      <c r="AW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O7" s="2"/>
      <c r="BW7" s="2"/>
      <c r="BX7" s="2"/>
      <c r="BY7" s="2"/>
      <c r="CH7" s="2"/>
      <c r="CJ7" s="2"/>
      <c r="CO7" s="2"/>
      <c r="CP7" s="2"/>
      <c r="CQ7" s="7">
        <f t="shared" si="2"/>
        <v>0</v>
      </c>
      <c r="CR7" s="6">
        <f>IF(CQ7=0,"",CQ7*'Dosis adulto MN'!$F$10)</f>
      </c>
      <c r="CS7" s="6">
        <f>IF(CQ7=0,"",CQ7*'Dosis adulto MN'!$F$10*37)</f>
      </c>
    </row>
    <row r="8" spans="2:99" ht="12.75">
      <c r="B8">
        <v>7</v>
      </c>
      <c r="C8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7">
        <f t="shared" si="2"/>
        <v>0</v>
      </c>
      <c r="CR8" s="6">
        <f>IF(CQ8=0,"",CQ8*'Dosis adulto MN'!$F$10)</f>
      </c>
      <c r="CS8" s="6">
        <f>IF(CQ8=0,"",CQ8*'Dosis adulto MN'!$F$10*37)</f>
      </c>
      <c r="CU8">
        <v>0.12</v>
      </c>
    </row>
    <row r="9" spans="2:97" ht="12.75">
      <c r="B9">
        <v>8</v>
      </c>
      <c r="C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>
        <f t="shared" si="2"/>
        <v>0</v>
      </c>
      <c r="CR9" s="6">
        <f>IF(CQ9=0,"",CQ9*'Dosis adulto MN'!$F$10)</f>
      </c>
      <c r="CS9" s="6">
        <f>IF(CQ9=0,"",CQ9*'Dosis adulto MN'!$F$10*37)</f>
      </c>
    </row>
    <row r="10" spans="2:97" ht="12.75">
      <c r="B10">
        <v>9</v>
      </c>
      <c r="C10" t="s">
        <v>49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>
        <f t="shared" si="2"/>
        <v>0</v>
      </c>
      <c r="CR10" s="6">
        <f>IF(CQ10=0,"",CQ10*'Dosis adulto MN'!$F$10)</f>
      </c>
      <c r="CS10" s="6">
        <f>IF(CQ10=0,"",CQ10*'Dosis adulto MN'!$F$10*37)</f>
      </c>
    </row>
    <row r="11" spans="2:99" ht="12.75">
      <c r="B11">
        <v>10</v>
      </c>
      <c r="C11" t="s">
        <v>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>
        <f t="shared" si="2"/>
        <v>0</v>
      </c>
      <c r="CR11" s="6">
        <f>IF(CQ11=0,"",CQ11*'Dosis adulto MN'!$F$10)</f>
      </c>
      <c r="CS11" s="6">
        <f>IF(CQ11=0,"",CQ11*'Dosis adulto MN'!$F$10*37)</f>
      </c>
      <c r="CU11">
        <v>0.12</v>
      </c>
    </row>
    <row r="12" spans="2:97" ht="12.75">
      <c r="B12">
        <v>11</v>
      </c>
      <c r="C12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>
        <f t="shared" si="2"/>
        <v>0</v>
      </c>
      <c r="CR12" s="6">
        <f>IF(CQ12=0,"",CQ12*'Dosis adulto MN'!$F$10)</f>
      </c>
      <c r="CS12" s="6">
        <f>IF(CQ12=0,"",CQ12*'Dosis adulto MN'!$F$10*37)</f>
      </c>
    </row>
    <row r="13" spans="2:97" ht="12.75">
      <c r="B13">
        <v>12</v>
      </c>
      <c r="C13" t="s">
        <v>10</v>
      </c>
      <c r="N13" s="2"/>
      <c r="O13" s="2"/>
      <c r="P13" s="2"/>
      <c r="Q13" s="2"/>
      <c r="R13" s="2"/>
      <c r="S13" s="2"/>
      <c r="T13" s="2"/>
      <c r="V13" s="2"/>
      <c r="W13" s="2"/>
      <c r="X13" s="2"/>
      <c r="Y13" s="2"/>
      <c r="AE13" s="2"/>
      <c r="AF13" s="2"/>
      <c r="AJ13" s="2"/>
      <c r="AK13" s="2"/>
      <c r="AM13" s="2"/>
      <c r="AQ13" s="2"/>
      <c r="AR13" s="2"/>
      <c r="AS13" s="2"/>
      <c r="AW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O13" s="2"/>
      <c r="BW13" s="2"/>
      <c r="BX13" s="2"/>
      <c r="BY13" s="2"/>
      <c r="BZ13" s="2"/>
      <c r="CH13" s="2"/>
      <c r="CI13" s="2"/>
      <c r="CJ13" s="2"/>
      <c r="CK13" s="2"/>
      <c r="CL13" s="2"/>
      <c r="CM13" s="2"/>
      <c r="CN13" s="2"/>
      <c r="CO13" s="2"/>
      <c r="CP13" s="2"/>
      <c r="CQ13" s="7">
        <f t="shared" si="2"/>
        <v>0</v>
      </c>
      <c r="CR13" s="6">
        <f>IF(CQ13=0,"",CQ13*'Dosis adulto MN'!$F$10)</f>
      </c>
      <c r="CS13" s="6">
        <f>IF(CQ13=0,"",CQ13*'Dosis adulto MN'!$F$10*37)</f>
      </c>
    </row>
    <row r="14" spans="2:99" ht="12.75">
      <c r="B14">
        <v>13</v>
      </c>
      <c r="C14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7">
        <f t="shared" si="2"/>
        <v>0</v>
      </c>
      <c r="CR14" s="6">
        <f>IF(CQ14=0,"",CQ14*'Dosis adulto MN'!$F$10)</f>
      </c>
      <c r="CS14" s="6">
        <f>IF(CQ14=0,"",CQ14*'Dosis adulto MN'!$F$10*37)</f>
      </c>
      <c r="CU14">
        <v>0.025</v>
      </c>
    </row>
    <row r="15" spans="2:99" ht="12.75">
      <c r="B15">
        <v>14</v>
      </c>
      <c r="C1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>
        <f t="shared" si="2"/>
        <v>0</v>
      </c>
      <c r="CR15" s="6">
        <f>IF(CQ15=0,"",CQ15*'Dosis adulto MN'!$F$10)</f>
      </c>
      <c r="CS15" s="6">
        <f>IF(CQ15=0,"",CQ15*'Dosis adulto MN'!$F$10*37)</f>
      </c>
      <c r="CU15">
        <v>0.05</v>
      </c>
    </row>
    <row r="16" spans="2:99" ht="12.75">
      <c r="B16">
        <v>15</v>
      </c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>
        <f t="shared" si="2"/>
        <v>0</v>
      </c>
      <c r="CR16" s="6">
        <f>IF(CQ16=0,"",CQ16*'Dosis adulto MN'!$F$10)</f>
      </c>
      <c r="CS16" s="6">
        <f>IF(CQ16=0,"",CQ16*'Dosis adulto MN'!$F$10*37)</f>
      </c>
      <c r="CU16">
        <v>0.12</v>
      </c>
    </row>
    <row r="17" spans="2:97" ht="12.75">
      <c r="B17">
        <v>16</v>
      </c>
      <c r="C17" t="s">
        <v>27</v>
      </c>
      <c r="N17" s="2"/>
      <c r="O17" s="2"/>
      <c r="P17" s="2"/>
      <c r="Q17" s="2"/>
      <c r="R17" s="2"/>
      <c r="S17" s="2"/>
      <c r="T17" s="2"/>
      <c r="V17" s="2"/>
      <c r="W17" s="2"/>
      <c r="Y17" s="2"/>
      <c r="AE17" s="2"/>
      <c r="AF17" s="2"/>
      <c r="AJ17" s="2"/>
      <c r="AK17" s="2"/>
      <c r="AM17" s="2"/>
      <c r="AQ17" s="2"/>
      <c r="AS17" s="2"/>
      <c r="AW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O17" s="2"/>
      <c r="BW17" s="2"/>
      <c r="BX17" s="2"/>
      <c r="BY17" s="2"/>
      <c r="CH17" s="2"/>
      <c r="CJ17" s="2"/>
      <c r="CO17" s="2"/>
      <c r="CP17" s="2"/>
      <c r="CQ17" s="7">
        <f t="shared" si="2"/>
        <v>0</v>
      </c>
      <c r="CR17" s="6">
        <f>IF(CQ17=0,"",CQ17*'Dosis adulto MN'!$F$10)</f>
      </c>
      <c r="CS17" s="6">
        <f>IF(CQ17=0,"",CQ17*'Dosis adulto MN'!$F$10*37)</f>
      </c>
    </row>
    <row r="18" spans="2:99" ht="12.75">
      <c r="B18">
        <v>17</v>
      </c>
      <c r="C18" t="s">
        <v>25</v>
      </c>
      <c r="N18" s="2"/>
      <c r="O18" s="2"/>
      <c r="P18" s="2"/>
      <c r="Q18" s="2"/>
      <c r="R18" s="2"/>
      <c r="S18" s="2"/>
      <c r="T18" s="2"/>
      <c r="V18" s="2"/>
      <c r="W18" s="2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Q18" s="7">
        <f t="shared" si="2"/>
        <v>0</v>
      </c>
      <c r="CR18" s="6">
        <f>IF(CQ18=0,"",CQ18*'Dosis adulto MN'!$F$10)</f>
      </c>
      <c r="CS18" s="6">
        <f>IF(CQ18=0,"",CQ18*'Dosis adulto MN'!$F$10*37)</f>
      </c>
      <c r="CU18">
        <v>0.05</v>
      </c>
    </row>
    <row r="19" spans="2:99" ht="12.75">
      <c r="B19">
        <v>18</v>
      </c>
      <c r="C19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7">
        <f t="shared" si="2"/>
        <v>0</v>
      </c>
      <c r="CR19" s="6">
        <f>IF(CQ19=0,"",CQ19*'Dosis adulto MN'!$F$10)</f>
      </c>
      <c r="CS19" s="6">
        <f>IF(CQ19=0,"",CQ19*'Dosis adulto MN'!$F$10*37)</f>
      </c>
      <c r="CU19">
        <v>0.2</v>
      </c>
    </row>
    <row r="20" spans="2:97" ht="12.75">
      <c r="B20">
        <v>19</v>
      </c>
      <c r="C20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>
        <f t="shared" si="2"/>
        <v>0</v>
      </c>
      <c r="CR20" s="6">
        <f>IF(CQ20=0,"",CQ20*'Dosis adulto MN'!$F$10)</f>
      </c>
      <c r="CS20" s="6">
        <f>IF(CQ20=0,"",CQ20*'Dosis adulto MN'!$F$10*37)</f>
      </c>
    </row>
    <row r="21" spans="2:99" ht="12.75">
      <c r="B21">
        <v>20</v>
      </c>
      <c r="C21" t="s">
        <v>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>
        <f t="shared" si="2"/>
        <v>0</v>
      </c>
      <c r="CR21" s="6">
        <f>IF(CQ21=0,"",CQ21*'Dosis adulto MN'!$F$10)</f>
      </c>
      <c r="CS21" s="6">
        <f>IF(CQ21=0,"",CQ21*'Dosis adulto MN'!$F$10*37)</f>
      </c>
      <c r="CU21">
        <v>0.12</v>
      </c>
    </row>
    <row r="22" spans="2:99" ht="12.75">
      <c r="B22">
        <v>21</v>
      </c>
      <c r="C22" t="s">
        <v>26</v>
      </c>
      <c r="N22" s="2"/>
      <c r="O22" s="2"/>
      <c r="P22" s="2"/>
      <c r="Q22" s="2"/>
      <c r="R22" s="2"/>
      <c r="S22" s="2"/>
      <c r="T22" s="2"/>
      <c r="V22" s="2"/>
      <c r="W22" s="2"/>
      <c r="Y22" s="2"/>
      <c r="AE22" s="2"/>
      <c r="AF22" s="2"/>
      <c r="AJ22" s="2"/>
      <c r="AK22" s="2"/>
      <c r="AM22" s="2"/>
      <c r="AQ22" s="2"/>
      <c r="AS22" s="2"/>
      <c r="AW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O22" s="2"/>
      <c r="BW22" s="2"/>
      <c r="BX22" s="2"/>
      <c r="BY22" s="2"/>
      <c r="CH22" s="2"/>
      <c r="CJ22" s="2"/>
      <c r="CO22" s="2"/>
      <c r="CP22" s="2"/>
      <c r="CQ22" s="7">
        <f t="shared" si="2"/>
        <v>0</v>
      </c>
      <c r="CR22" s="6">
        <f>IF(CQ22=0,"",CQ22*'Dosis adulto MN'!$F$10)</f>
      </c>
      <c r="CS22" s="6">
        <f>IF(CQ22=0,"",CQ22*'Dosis adulto MN'!$F$10*37)</f>
      </c>
      <c r="CU22">
        <v>0.01</v>
      </c>
    </row>
    <row r="23" spans="2:97" ht="12.75">
      <c r="B23">
        <v>22</v>
      </c>
      <c r="C23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7">
        <f t="shared" si="2"/>
        <v>0</v>
      </c>
      <c r="CR23" s="6">
        <f>IF(CQ23=0,"",CQ23*'Dosis adulto MN'!$F$10)</f>
      </c>
      <c r="CS23" s="6">
        <f>IF(CQ23=0,"",CQ23*'Dosis adulto MN'!$F$10*37)</f>
      </c>
    </row>
    <row r="24" spans="2:97" ht="12.75">
      <c r="B24">
        <v>23</v>
      </c>
      <c r="C24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>
        <f t="shared" si="2"/>
        <v>0</v>
      </c>
      <c r="CR24" s="6">
        <f>IF(CQ24=0,"",CQ24*'Dosis adulto MN'!$F$10)</f>
      </c>
      <c r="CS24" s="6">
        <f>IF(CQ24=0,"",CQ24*'Dosis adulto MN'!$F$10*37)</f>
      </c>
    </row>
    <row r="25" spans="2:99" ht="12.75">
      <c r="B25">
        <v>24</v>
      </c>
      <c r="C25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>
        <f t="shared" si="2"/>
        <v>0</v>
      </c>
      <c r="CR25" s="6">
        <f>IF(CQ25=0,"",CQ25*'Dosis adulto MN'!$F$10)</f>
      </c>
      <c r="CS25" s="6">
        <f>IF(CQ25=0,"",CQ25*'Dosis adulto MN'!$F$10*37)</f>
      </c>
      <c r="CU25">
        <v>0.05</v>
      </c>
    </row>
    <row r="26" spans="2:97" ht="12.75">
      <c r="B26">
        <v>25</v>
      </c>
      <c r="C26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>
        <f t="shared" si="2"/>
        <v>0</v>
      </c>
      <c r="CR26" s="6">
        <f>IF(CQ26=0,"",CQ26*'Dosis adulto MN'!$F$10)</f>
      </c>
      <c r="CS26" s="6">
        <f>IF(CQ26=0,"",CQ26*'Dosis adulto MN'!$F$10*37)</f>
      </c>
    </row>
    <row r="27" spans="2:97" ht="12.75">
      <c r="B27">
        <v>26</v>
      </c>
      <c r="C27" t="s">
        <v>18</v>
      </c>
      <c r="N27" s="2"/>
      <c r="O27" s="2"/>
      <c r="P27" s="2"/>
      <c r="Q27" s="2"/>
      <c r="R27" s="2"/>
      <c r="V27" s="2"/>
      <c r="W27" s="2"/>
      <c r="AJ27" s="2"/>
      <c r="AL27" s="2"/>
      <c r="BA27" s="2"/>
      <c r="BB27" s="2"/>
      <c r="BC27" s="2"/>
      <c r="BD27" s="2"/>
      <c r="BE27" s="2"/>
      <c r="BF27" s="2"/>
      <c r="BW27" s="2"/>
      <c r="BX27" s="2"/>
      <c r="BY27" s="2"/>
      <c r="BZ27" s="2"/>
      <c r="CI27" s="2"/>
      <c r="CJ27" s="2"/>
      <c r="CK27" s="2"/>
      <c r="CL27" s="2"/>
      <c r="CM27" s="2"/>
      <c r="CN27" s="2"/>
      <c r="CQ27" s="7">
        <f t="shared" si="2"/>
        <v>0</v>
      </c>
      <c r="CR27" s="6">
        <f>IF(CQ27=0,"",CQ27*'Dosis adulto MN'!$F$10)</f>
      </c>
      <c r="CS27" s="6">
        <f>IF(CQ27=0,"",CQ27*'Dosis adulto MN'!$F$10*37)</f>
      </c>
    </row>
    <row r="28" spans="2:97" ht="12.75">
      <c r="B28">
        <v>27</v>
      </c>
      <c r="C28" t="s">
        <v>23</v>
      </c>
      <c r="N28" s="2"/>
      <c r="O28" s="2"/>
      <c r="P28" s="2"/>
      <c r="Q28" s="2"/>
      <c r="R28" s="2"/>
      <c r="V28" s="2"/>
      <c r="AH28" s="2"/>
      <c r="AI28" s="2"/>
      <c r="BM28" s="2"/>
      <c r="BN28" s="2"/>
      <c r="CQ28" s="7">
        <f t="shared" si="2"/>
        <v>0</v>
      </c>
      <c r="CR28" s="6">
        <f>IF(CQ28=0,"",CQ28*'Dosis adulto MN'!$F$10)</f>
      </c>
      <c r="CS28" s="6">
        <f>IF(CQ28=0,"",CQ28*'Dosis adulto MN'!$F$10*37)</f>
      </c>
    </row>
    <row r="29" spans="2:97" ht="12.75">
      <c r="B29">
        <v>28</v>
      </c>
      <c r="C29" t="s">
        <v>29</v>
      </c>
      <c r="N29" s="2"/>
      <c r="O29" s="2"/>
      <c r="P29" s="2"/>
      <c r="Q29" s="2"/>
      <c r="R29" s="2"/>
      <c r="S29" s="2"/>
      <c r="T29" s="2"/>
      <c r="V29" s="2"/>
      <c r="W29" s="2"/>
      <c r="Y29" s="2"/>
      <c r="AE29" s="2"/>
      <c r="AF29" s="2"/>
      <c r="AJ29" s="2"/>
      <c r="AK29" s="2"/>
      <c r="AM29" s="2"/>
      <c r="AS29" s="2"/>
      <c r="AW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O29" s="2"/>
      <c r="BW29" s="2"/>
      <c r="BX29" s="2"/>
      <c r="BY29" s="2"/>
      <c r="CH29" s="2"/>
      <c r="CJ29" s="2"/>
      <c r="CO29" s="2"/>
      <c r="CP29" s="2"/>
      <c r="CQ29" s="7">
        <f t="shared" si="2"/>
        <v>0</v>
      </c>
      <c r="CR29" s="6">
        <f>IF(CQ29=0,"",CQ29*'Dosis adulto MN'!$F$10)</f>
      </c>
      <c r="CS29" s="6">
        <f>IF(CQ29=0,"",CQ29*'Dosis adulto MN'!$F$10*37)</f>
      </c>
    </row>
    <row r="30" spans="3:99" ht="12.75">
      <c r="C30" t="s"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7">
        <f t="shared" si="2"/>
        <v>0</v>
      </c>
      <c r="CR30" s="6">
        <f>IF(CQ30=0,"",CQ30*'Dosis adulto MN'!$F$10)</f>
      </c>
      <c r="CS30" s="6">
        <f>IF(CQ30=0,"",CQ30*'Dosis adulto MN'!$F$10*37)</f>
      </c>
      <c r="CU30">
        <v>0.025</v>
      </c>
    </row>
    <row r="31" spans="14:97" ht="12.75">
      <c r="N31" s="2"/>
      <c r="O31" s="2"/>
      <c r="P31" s="2"/>
      <c r="Q31" s="2"/>
      <c r="R31" s="2"/>
      <c r="CQ31" s="7"/>
      <c r="CR31" s="6"/>
      <c r="CS31" s="6"/>
    </row>
    <row r="32" spans="14:97" ht="12.75">
      <c r="N32" s="2"/>
      <c r="O32" s="2"/>
      <c r="P32" s="2"/>
      <c r="Q32" s="2"/>
      <c r="R32" s="2"/>
      <c r="CQ32" s="7"/>
      <c r="CR32" s="6"/>
      <c r="CS32" s="6"/>
    </row>
    <row r="33" spans="3:97" ht="12.75">
      <c r="C33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7">
        <f>LOOKUP($A$2,$E$1:$CO$1,E33:CO33)</f>
        <v>0</v>
      </c>
      <c r="CR33" s="6">
        <f>IF(CQ33=0,"",CQ33*'Dosis adulto MN'!$F$10)</f>
      </c>
      <c r="CS33" s="6">
        <f>IF(CQ33=0,"",CQ33*'Dosis adulto MN'!$F$10*37)</f>
      </c>
    </row>
    <row r="34" ht="12.75">
      <c r="CQ34" s="5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11"/>
  <dimension ref="A1:CU45"/>
  <sheetViews>
    <sheetView workbookViewId="0" topLeftCell="CN1">
      <selection activeCell="CO4" sqref="CO4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15" width="10.125" style="0" customWidth="1"/>
    <col min="16" max="18" width="11.125" style="0" customWidth="1"/>
    <col min="19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1:99" ht="30.75" customHeight="1">
      <c r="A1" s="4" t="s">
        <v>38</v>
      </c>
      <c r="B1" s="4"/>
      <c r="C1" t="s">
        <v>0</v>
      </c>
      <c r="D1" t="s">
        <v>45</v>
      </c>
      <c r="E1">
        <v>1</v>
      </c>
      <c r="F1">
        <f>E1+1</f>
        <v>2</v>
      </c>
      <c r="G1">
        <f aca="true" t="shared" si="0" ref="G1:BR1">F1+1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>
        <f t="shared" si="0"/>
        <v>18</v>
      </c>
      <c r="W1">
        <f t="shared" si="0"/>
        <v>19</v>
      </c>
      <c r="X1">
        <f t="shared" si="0"/>
        <v>20</v>
      </c>
      <c r="Y1">
        <f t="shared" si="0"/>
        <v>21</v>
      </c>
      <c r="Z1">
        <f t="shared" si="0"/>
        <v>22</v>
      </c>
      <c r="AA1">
        <f t="shared" si="0"/>
        <v>23</v>
      </c>
      <c r="AB1">
        <f t="shared" si="0"/>
        <v>24</v>
      </c>
      <c r="AC1">
        <f t="shared" si="0"/>
        <v>25</v>
      </c>
      <c r="AD1">
        <f t="shared" si="0"/>
        <v>26</v>
      </c>
      <c r="AE1">
        <f t="shared" si="0"/>
        <v>27</v>
      </c>
      <c r="AF1">
        <f t="shared" si="0"/>
        <v>28</v>
      </c>
      <c r="AG1">
        <f t="shared" si="0"/>
        <v>29</v>
      </c>
      <c r="AH1">
        <f t="shared" si="0"/>
        <v>30</v>
      </c>
      <c r="AI1">
        <f t="shared" si="0"/>
        <v>31</v>
      </c>
      <c r="AJ1">
        <f t="shared" si="0"/>
        <v>32</v>
      </c>
      <c r="AK1">
        <f t="shared" si="0"/>
        <v>33</v>
      </c>
      <c r="AL1">
        <f t="shared" si="0"/>
        <v>34</v>
      </c>
      <c r="AM1">
        <f t="shared" si="0"/>
        <v>35</v>
      </c>
      <c r="AN1">
        <f t="shared" si="0"/>
        <v>36</v>
      </c>
      <c r="AO1">
        <f t="shared" si="0"/>
        <v>37</v>
      </c>
      <c r="AP1">
        <f t="shared" si="0"/>
        <v>38</v>
      </c>
      <c r="AQ1">
        <f t="shared" si="0"/>
        <v>39</v>
      </c>
      <c r="AR1">
        <f t="shared" si="0"/>
        <v>40</v>
      </c>
      <c r="AS1">
        <f t="shared" si="0"/>
        <v>41</v>
      </c>
      <c r="AT1">
        <f t="shared" si="0"/>
        <v>42</v>
      </c>
      <c r="AU1">
        <f t="shared" si="0"/>
        <v>43</v>
      </c>
      <c r="AV1">
        <f t="shared" si="0"/>
        <v>44</v>
      </c>
      <c r="AW1">
        <f t="shared" si="0"/>
        <v>45</v>
      </c>
      <c r="AX1">
        <f t="shared" si="0"/>
        <v>46</v>
      </c>
      <c r="AY1">
        <f t="shared" si="0"/>
        <v>47</v>
      </c>
      <c r="AZ1">
        <f t="shared" si="0"/>
        <v>48</v>
      </c>
      <c r="BA1">
        <f t="shared" si="0"/>
        <v>49</v>
      </c>
      <c r="BB1">
        <f t="shared" si="0"/>
        <v>50</v>
      </c>
      <c r="BC1">
        <f t="shared" si="0"/>
        <v>51</v>
      </c>
      <c r="BD1">
        <f t="shared" si="0"/>
        <v>52</v>
      </c>
      <c r="BE1">
        <f t="shared" si="0"/>
        <v>53</v>
      </c>
      <c r="BF1">
        <f t="shared" si="0"/>
        <v>54</v>
      </c>
      <c r="BG1">
        <f t="shared" si="0"/>
        <v>55</v>
      </c>
      <c r="BH1">
        <f t="shared" si="0"/>
        <v>56</v>
      </c>
      <c r="BI1">
        <f t="shared" si="0"/>
        <v>57</v>
      </c>
      <c r="BJ1">
        <f t="shared" si="0"/>
        <v>58</v>
      </c>
      <c r="BK1">
        <f t="shared" si="0"/>
        <v>59</v>
      </c>
      <c r="BL1">
        <f t="shared" si="0"/>
        <v>60</v>
      </c>
      <c r="BM1">
        <f t="shared" si="0"/>
        <v>61</v>
      </c>
      <c r="BN1">
        <f t="shared" si="0"/>
        <v>62</v>
      </c>
      <c r="BO1">
        <f t="shared" si="0"/>
        <v>63</v>
      </c>
      <c r="BP1">
        <f t="shared" si="0"/>
        <v>64</v>
      </c>
      <c r="BQ1">
        <f t="shared" si="0"/>
        <v>65</v>
      </c>
      <c r="BR1">
        <f t="shared" si="0"/>
        <v>66</v>
      </c>
      <c r="BS1">
        <f aca="true" t="shared" si="1" ref="BS1:CO1">BR1+1</f>
        <v>67</v>
      </c>
      <c r="BT1">
        <f t="shared" si="1"/>
        <v>68</v>
      </c>
      <c r="BU1">
        <f t="shared" si="1"/>
        <v>69</v>
      </c>
      <c r="BV1">
        <f t="shared" si="1"/>
        <v>70</v>
      </c>
      <c r="BW1">
        <f t="shared" si="1"/>
        <v>71</v>
      </c>
      <c r="BX1">
        <f t="shared" si="1"/>
        <v>72</v>
      </c>
      <c r="BY1">
        <f t="shared" si="1"/>
        <v>73</v>
      </c>
      <c r="BZ1">
        <f t="shared" si="1"/>
        <v>74</v>
      </c>
      <c r="CA1">
        <f t="shared" si="1"/>
        <v>75</v>
      </c>
      <c r="CB1">
        <f t="shared" si="1"/>
        <v>76</v>
      </c>
      <c r="CC1">
        <f t="shared" si="1"/>
        <v>77</v>
      </c>
      <c r="CD1">
        <f t="shared" si="1"/>
        <v>78</v>
      </c>
      <c r="CE1">
        <f t="shared" si="1"/>
        <v>79</v>
      </c>
      <c r="CF1">
        <f t="shared" si="1"/>
        <v>80</v>
      </c>
      <c r="CG1">
        <f t="shared" si="1"/>
        <v>81</v>
      </c>
      <c r="CH1">
        <f t="shared" si="1"/>
        <v>82</v>
      </c>
      <c r="CI1">
        <f t="shared" si="1"/>
        <v>83</v>
      </c>
      <c r="CJ1">
        <f t="shared" si="1"/>
        <v>84</v>
      </c>
      <c r="CK1">
        <f t="shared" si="1"/>
        <v>85</v>
      </c>
      <c r="CL1">
        <f t="shared" si="1"/>
        <v>86</v>
      </c>
      <c r="CM1">
        <f t="shared" si="1"/>
        <v>87</v>
      </c>
      <c r="CN1">
        <f t="shared" si="1"/>
        <v>88</v>
      </c>
      <c r="CO1">
        <f t="shared" si="1"/>
        <v>89</v>
      </c>
      <c r="CQ1" s="3" t="s">
        <v>46</v>
      </c>
      <c r="CR1" s="3" t="s">
        <v>47</v>
      </c>
      <c r="CS1" s="3" t="s">
        <v>48</v>
      </c>
      <c r="CU1" t="s">
        <v>2</v>
      </c>
    </row>
    <row r="2" spans="1:97" ht="12.75">
      <c r="A2" s="1">
        <f>Radiofármacos!F23</f>
        <v>76</v>
      </c>
      <c r="B2" s="20">
        <v>1</v>
      </c>
      <c r="C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7">
        <f aca="true" t="shared" si="2" ref="CQ2:CQ30">LOOKUP($A$2,$E$1:$CO$1,E2:CO2)</f>
        <v>0</v>
      </c>
      <c r="CR2" s="6">
        <f>IF(CQ2=0,"",CQ2*'Dosis adulto MN'!$F$10)</f>
      </c>
      <c r="CS2" s="6">
        <f>IF(CQ2=0,"",CQ2*'Dosis adulto MN'!$F$10*37)</f>
      </c>
    </row>
    <row r="3" spans="1:99" ht="12.75">
      <c r="A3" s="1" t="s">
        <v>44</v>
      </c>
      <c r="B3" s="20">
        <v>2</v>
      </c>
      <c r="C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7">
        <f t="shared" si="2"/>
        <v>0</v>
      </c>
      <c r="CR3" s="6">
        <f>IF(CQ3=0,"",CQ3*'Dosis adulto MN'!$F$10)</f>
      </c>
      <c r="CS3" s="6">
        <f>IF(CQ3=0,"",CQ3*'Dosis adulto MN'!$F$10*37)</f>
      </c>
      <c r="CU3">
        <v>0.05</v>
      </c>
    </row>
    <row r="4" spans="1:99" ht="12.75">
      <c r="A4" s="1">
        <f>'DatosMN A'!A4</f>
        <v>2</v>
      </c>
      <c r="B4" s="20">
        <v>3</v>
      </c>
      <c r="C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7">
        <f t="shared" si="2"/>
        <v>0</v>
      </c>
      <c r="CR4" s="6">
        <f>IF(CQ4=0,"",CQ4*'Dosis adulto MN'!$F$10)</f>
      </c>
      <c r="CS4" s="6">
        <f>IF(CQ4=0,"",CQ4*'Dosis adulto MN'!$F$10*37)</f>
      </c>
      <c r="CU4">
        <v>0.01</v>
      </c>
    </row>
    <row r="5" spans="2:97" ht="12.75">
      <c r="B5">
        <v>4</v>
      </c>
      <c r="C5" t="s">
        <v>6</v>
      </c>
      <c r="N5" s="2"/>
      <c r="O5" s="2"/>
      <c r="P5" s="2"/>
      <c r="Q5" s="2"/>
      <c r="R5" s="2"/>
      <c r="S5" s="2"/>
      <c r="T5" s="2"/>
      <c r="V5" s="2"/>
      <c r="W5" s="2"/>
      <c r="Y5" s="2"/>
      <c r="AE5" s="2"/>
      <c r="AF5" s="2"/>
      <c r="AH5" s="2"/>
      <c r="AI5" s="2"/>
      <c r="AJ5" s="2"/>
      <c r="AK5" s="2"/>
      <c r="AM5" s="2"/>
      <c r="AQ5" s="2"/>
      <c r="AS5" s="2"/>
      <c r="AW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M5" s="2"/>
      <c r="BN5" s="2"/>
      <c r="BO5" s="2"/>
      <c r="BW5" s="2"/>
      <c r="BX5" s="2"/>
      <c r="BY5" s="2"/>
      <c r="CH5" s="2"/>
      <c r="CJ5" s="2"/>
      <c r="CO5" s="2"/>
      <c r="CP5" s="2"/>
      <c r="CQ5" s="7">
        <f t="shared" si="2"/>
        <v>0</v>
      </c>
      <c r="CR5" s="6">
        <f>IF(CQ5=0,"",CQ5*'Dosis adulto MN'!$F$10)</f>
      </c>
      <c r="CS5" s="6">
        <f>IF(CQ5=0,"",CQ5*'Dosis adulto MN'!$F$10*37)</f>
      </c>
    </row>
    <row r="6" spans="2:99" ht="12.75">
      <c r="B6">
        <v>5</v>
      </c>
      <c r="C6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7">
        <f t="shared" si="2"/>
        <v>0</v>
      </c>
      <c r="CR6" s="6">
        <f>IF(CQ6=0,"",CQ6*'Dosis adulto MN'!$F$10)</f>
      </c>
      <c r="CS6" s="6">
        <f>IF(CQ6=0,"",CQ6*'Dosis adulto MN'!$F$10*37)</f>
      </c>
      <c r="CU6">
        <v>0.05</v>
      </c>
    </row>
    <row r="7" spans="1:97" ht="12.75">
      <c r="A7">
        <v>1</v>
      </c>
      <c r="B7">
        <v>6</v>
      </c>
      <c r="C7" t="s">
        <v>24</v>
      </c>
      <c r="N7" s="2"/>
      <c r="O7" s="2"/>
      <c r="P7" s="2"/>
      <c r="Q7" s="2"/>
      <c r="R7" s="2"/>
      <c r="S7" s="19"/>
      <c r="T7" s="19"/>
      <c r="V7" s="2"/>
      <c r="W7" s="2"/>
      <c r="Y7" s="2"/>
      <c r="AE7" s="2"/>
      <c r="AF7" s="2"/>
      <c r="AJ7" s="2"/>
      <c r="AK7" s="2"/>
      <c r="AM7" s="2"/>
      <c r="AN7" s="2"/>
      <c r="AQ7" s="2"/>
      <c r="AS7" s="2"/>
      <c r="AW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O7" s="2"/>
      <c r="BW7" s="2"/>
      <c r="BX7" s="2"/>
      <c r="BY7" s="2"/>
      <c r="CH7" s="2"/>
      <c r="CJ7" s="2"/>
      <c r="CO7" s="2"/>
      <c r="CP7" s="2"/>
      <c r="CQ7" s="7">
        <f t="shared" si="2"/>
        <v>0</v>
      </c>
      <c r="CR7" s="6">
        <f>IF(CQ7=0,"",CQ7*'Dosis adulto MN'!$F$10)</f>
      </c>
      <c r="CS7" s="6">
        <f>IF(CQ7=0,"",CQ7*'Dosis adulto MN'!$F$10*37)</f>
      </c>
    </row>
    <row r="8" spans="2:99" ht="12.75">
      <c r="B8">
        <v>7</v>
      </c>
      <c r="C8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7">
        <f t="shared" si="2"/>
        <v>0</v>
      </c>
      <c r="CR8" s="6">
        <f>IF(CQ8=0,"",CQ8*'Dosis adulto MN'!$F$10)</f>
      </c>
      <c r="CS8" s="6">
        <f>IF(CQ8=0,"",CQ8*'Dosis adulto MN'!$F$10*37)</f>
      </c>
      <c r="CU8">
        <v>0.12</v>
      </c>
    </row>
    <row r="9" spans="2:97" ht="12.75">
      <c r="B9">
        <v>8</v>
      </c>
      <c r="C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>
        <f t="shared" si="2"/>
        <v>0</v>
      </c>
      <c r="CR9" s="6">
        <f>IF(CQ9=0,"",CQ9*'Dosis adulto MN'!$F$10)</f>
      </c>
      <c r="CS9" s="6">
        <f>IF(CQ9=0,"",CQ9*'Dosis adulto MN'!$F$10*37)</f>
      </c>
    </row>
    <row r="10" spans="2:97" ht="12.75">
      <c r="B10">
        <v>9</v>
      </c>
      <c r="C10" t="s">
        <v>49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>
        <f t="shared" si="2"/>
        <v>0</v>
      </c>
      <c r="CR10" s="6">
        <f>IF(CQ10=0,"",CQ10*'Dosis adulto MN'!$F$10)</f>
      </c>
      <c r="CS10" s="6">
        <f>IF(CQ10=0,"",CQ10*'Dosis adulto MN'!$F$10*37)</f>
      </c>
    </row>
    <row r="11" spans="2:99" ht="12.75">
      <c r="B11">
        <v>10</v>
      </c>
      <c r="C11" t="s">
        <v>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>
        <f t="shared" si="2"/>
        <v>0</v>
      </c>
      <c r="CR11" s="6">
        <f>IF(CQ11=0,"",CQ11*'Dosis adulto MN'!$F$10)</f>
      </c>
      <c r="CS11" s="6">
        <f>IF(CQ11=0,"",CQ11*'Dosis adulto MN'!$F$10*37)</f>
      </c>
      <c r="CU11">
        <v>0.12</v>
      </c>
    </row>
    <row r="12" spans="2:97" ht="12.75">
      <c r="B12">
        <v>11</v>
      </c>
      <c r="C12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>
        <f t="shared" si="2"/>
        <v>0</v>
      </c>
      <c r="CR12" s="6">
        <f>IF(CQ12=0,"",CQ12*'Dosis adulto MN'!$F$10)</f>
      </c>
      <c r="CS12" s="6">
        <f>IF(CQ12=0,"",CQ12*'Dosis adulto MN'!$F$10*37)</f>
      </c>
    </row>
    <row r="13" spans="2:97" ht="12.75">
      <c r="B13">
        <v>12</v>
      </c>
      <c r="C13" t="s">
        <v>10</v>
      </c>
      <c r="N13" s="2"/>
      <c r="O13" s="2"/>
      <c r="P13" s="2"/>
      <c r="Q13" s="2"/>
      <c r="R13" s="2"/>
      <c r="S13" s="2"/>
      <c r="T13" s="2"/>
      <c r="V13" s="2"/>
      <c r="W13" s="2"/>
      <c r="X13" s="2"/>
      <c r="Y13" s="2"/>
      <c r="AE13" s="2"/>
      <c r="AF13" s="2"/>
      <c r="AJ13" s="2"/>
      <c r="AK13" s="2"/>
      <c r="AM13" s="2"/>
      <c r="AQ13" s="2"/>
      <c r="AR13" s="2"/>
      <c r="AS13" s="2"/>
      <c r="AW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O13" s="2"/>
      <c r="BW13" s="2"/>
      <c r="BX13" s="2"/>
      <c r="BY13" s="2"/>
      <c r="BZ13" s="2"/>
      <c r="CH13" s="2"/>
      <c r="CI13" s="2"/>
      <c r="CJ13" s="2"/>
      <c r="CK13" s="2"/>
      <c r="CL13" s="2"/>
      <c r="CM13" s="2"/>
      <c r="CN13" s="2"/>
      <c r="CO13" s="2"/>
      <c r="CP13" s="2"/>
      <c r="CQ13" s="7">
        <f t="shared" si="2"/>
        <v>0</v>
      </c>
      <c r="CR13" s="6">
        <f>IF(CQ13=0,"",CQ13*'Dosis adulto MN'!$F$10)</f>
      </c>
      <c r="CS13" s="6">
        <f>IF(CQ13=0,"",CQ13*'Dosis adulto MN'!$F$10*37)</f>
      </c>
    </row>
    <row r="14" spans="2:99" ht="12.75">
      <c r="B14">
        <v>13</v>
      </c>
      <c r="C14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7">
        <f t="shared" si="2"/>
        <v>0</v>
      </c>
      <c r="CR14" s="6">
        <f>IF(CQ14=0,"",CQ14*'Dosis adulto MN'!$F$10)</f>
      </c>
      <c r="CS14" s="6">
        <f>IF(CQ14=0,"",CQ14*'Dosis adulto MN'!$F$10*37)</f>
      </c>
      <c r="CU14">
        <v>0.025</v>
      </c>
    </row>
    <row r="15" spans="2:99" ht="12.75">
      <c r="B15">
        <v>14</v>
      </c>
      <c r="C1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>
        <f t="shared" si="2"/>
        <v>0</v>
      </c>
      <c r="CR15" s="6">
        <f>IF(CQ15=0,"",CQ15*'Dosis adulto MN'!$F$10)</f>
      </c>
      <c r="CS15" s="6">
        <f>IF(CQ15=0,"",CQ15*'Dosis adulto MN'!$F$10*37)</f>
      </c>
      <c r="CU15">
        <v>0.05</v>
      </c>
    </row>
    <row r="16" spans="2:99" ht="12.75">
      <c r="B16">
        <v>15</v>
      </c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>
        <f t="shared" si="2"/>
        <v>0</v>
      </c>
      <c r="CR16" s="6">
        <f>IF(CQ16=0,"",CQ16*'Dosis adulto MN'!$F$10)</f>
      </c>
      <c r="CS16" s="6">
        <f>IF(CQ16=0,"",CQ16*'Dosis adulto MN'!$F$10*37)</f>
      </c>
      <c r="CU16">
        <v>0.12</v>
      </c>
    </row>
    <row r="17" spans="2:97" ht="12.75">
      <c r="B17">
        <v>16</v>
      </c>
      <c r="C17" t="s">
        <v>27</v>
      </c>
      <c r="N17" s="2"/>
      <c r="O17" s="2"/>
      <c r="P17" s="2"/>
      <c r="Q17" s="2"/>
      <c r="R17" s="2"/>
      <c r="S17" s="2"/>
      <c r="T17" s="2"/>
      <c r="V17" s="2"/>
      <c r="W17" s="2"/>
      <c r="Y17" s="2"/>
      <c r="AE17" s="2"/>
      <c r="AF17" s="2"/>
      <c r="AJ17" s="2"/>
      <c r="AK17" s="2"/>
      <c r="AM17" s="2"/>
      <c r="AQ17" s="2"/>
      <c r="AS17" s="2"/>
      <c r="AW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O17" s="2"/>
      <c r="BW17" s="2"/>
      <c r="BX17" s="2"/>
      <c r="BY17" s="2"/>
      <c r="CH17" s="2"/>
      <c r="CJ17" s="2"/>
      <c r="CO17" s="2"/>
      <c r="CP17" s="2"/>
      <c r="CQ17" s="7">
        <f t="shared" si="2"/>
        <v>0</v>
      </c>
      <c r="CR17" s="6">
        <f>IF(CQ17=0,"",CQ17*'Dosis adulto MN'!$F$10)</f>
      </c>
      <c r="CS17" s="6">
        <f>IF(CQ17=0,"",CQ17*'Dosis adulto MN'!$F$10*37)</f>
      </c>
    </row>
    <row r="18" spans="2:99" ht="12.75">
      <c r="B18">
        <v>17</v>
      </c>
      <c r="C18" t="s">
        <v>25</v>
      </c>
      <c r="N18" s="2"/>
      <c r="O18" s="2"/>
      <c r="P18" s="2"/>
      <c r="Q18" s="2"/>
      <c r="R18" s="2"/>
      <c r="S18" s="2"/>
      <c r="T18" s="2"/>
      <c r="V18" s="2"/>
      <c r="W18" s="2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Q18" s="7">
        <f t="shared" si="2"/>
        <v>0</v>
      </c>
      <c r="CR18" s="6">
        <f>IF(CQ18=0,"",CQ18*'Dosis adulto MN'!$F$10)</f>
      </c>
      <c r="CS18" s="6">
        <f>IF(CQ18=0,"",CQ18*'Dosis adulto MN'!$F$10*37)</f>
      </c>
      <c r="CU18">
        <v>0.05</v>
      </c>
    </row>
    <row r="19" spans="2:99" ht="12.75">
      <c r="B19">
        <v>18</v>
      </c>
      <c r="C19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7">
        <f t="shared" si="2"/>
        <v>0</v>
      </c>
      <c r="CR19" s="6">
        <f>IF(CQ19=0,"",CQ19*'Dosis adulto MN'!$F$10)</f>
      </c>
      <c r="CS19" s="6">
        <f>IF(CQ19=0,"",CQ19*'Dosis adulto MN'!$F$10*37)</f>
      </c>
      <c r="CU19">
        <v>0.2</v>
      </c>
    </row>
    <row r="20" spans="2:97" ht="12.75">
      <c r="B20">
        <v>19</v>
      </c>
      <c r="C20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>
        <f t="shared" si="2"/>
        <v>0</v>
      </c>
      <c r="CR20" s="6">
        <f>IF(CQ20=0,"",CQ20*'Dosis adulto MN'!$F$10)</f>
      </c>
      <c r="CS20" s="6">
        <f>IF(CQ20=0,"",CQ20*'Dosis adulto MN'!$F$10*37)</f>
      </c>
    </row>
    <row r="21" spans="2:99" ht="12.75">
      <c r="B21">
        <v>20</v>
      </c>
      <c r="C21" t="s">
        <v>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>
        <f t="shared" si="2"/>
        <v>0</v>
      </c>
      <c r="CR21" s="6">
        <f>IF(CQ21=0,"",CQ21*'Dosis adulto MN'!$F$10)</f>
      </c>
      <c r="CS21" s="6">
        <f>IF(CQ21=0,"",CQ21*'Dosis adulto MN'!$F$10*37)</f>
      </c>
      <c r="CU21">
        <v>0.12</v>
      </c>
    </row>
    <row r="22" spans="2:99" ht="12.75">
      <c r="B22">
        <v>21</v>
      </c>
      <c r="C22" t="s">
        <v>26</v>
      </c>
      <c r="N22" s="2"/>
      <c r="O22" s="2"/>
      <c r="P22" s="2"/>
      <c r="Q22" s="2"/>
      <c r="R22" s="2"/>
      <c r="S22" s="2"/>
      <c r="T22" s="2"/>
      <c r="V22" s="2"/>
      <c r="W22" s="2"/>
      <c r="Y22" s="2"/>
      <c r="AE22" s="2"/>
      <c r="AF22" s="2"/>
      <c r="AJ22" s="2"/>
      <c r="AK22" s="2"/>
      <c r="AM22" s="2"/>
      <c r="AQ22" s="2"/>
      <c r="AS22" s="2"/>
      <c r="AW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O22" s="2"/>
      <c r="BW22" s="2"/>
      <c r="BX22" s="2"/>
      <c r="BY22" s="2"/>
      <c r="CH22" s="2"/>
      <c r="CJ22" s="2"/>
      <c r="CO22" s="2"/>
      <c r="CP22" s="2"/>
      <c r="CQ22" s="7">
        <f t="shared" si="2"/>
        <v>0</v>
      </c>
      <c r="CR22" s="6">
        <f>IF(CQ22=0,"",CQ22*'Dosis adulto MN'!$F$10)</f>
      </c>
      <c r="CS22" s="6">
        <f>IF(CQ22=0,"",CQ22*'Dosis adulto MN'!$F$10*37)</f>
      </c>
      <c r="CU22">
        <v>0.01</v>
      </c>
    </row>
    <row r="23" spans="2:97" ht="12.75">
      <c r="B23">
        <v>22</v>
      </c>
      <c r="C23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7">
        <f t="shared" si="2"/>
        <v>0</v>
      </c>
      <c r="CR23" s="6">
        <f>IF(CQ23=0,"",CQ23*'Dosis adulto MN'!$F$10)</f>
      </c>
      <c r="CS23" s="6">
        <f>IF(CQ23=0,"",CQ23*'Dosis adulto MN'!$F$10*37)</f>
      </c>
    </row>
    <row r="24" spans="2:97" ht="12.75">
      <c r="B24">
        <v>23</v>
      </c>
      <c r="C24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>
        <f t="shared" si="2"/>
        <v>0</v>
      </c>
      <c r="CR24" s="6">
        <f>IF(CQ24=0,"",CQ24*'Dosis adulto MN'!$F$10)</f>
      </c>
      <c r="CS24" s="6">
        <f>IF(CQ24=0,"",CQ24*'Dosis adulto MN'!$F$10*37)</f>
      </c>
    </row>
    <row r="25" spans="2:99" ht="12.75">
      <c r="B25">
        <v>24</v>
      </c>
      <c r="C25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>
        <f t="shared" si="2"/>
        <v>0</v>
      </c>
      <c r="CR25" s="6">
        <f>IF(CQ25=0,"",CQ25*'Dosis adulto MN'!$F$10)</f>
      </c>
      <c r="CS25" s="6">
        <f>IF(CQ25=0,"",CQ25*'Dosis adulto MN'!$F$10*37)</f>
      </c>
      <c r="CU25">
        <v>0.05</v>
      </c>
    </row>
    <row r="26" spans="2:97" ht="12.75">
      <c r="B26">
        <v>25</v>
      </c>
      <c r="C26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>
        <f t="shared" si="2"/>
        <v>0</v>
      </c>
      <c r="CR26" s="6">
        <f>IF(CQ26=0,"",CQ26*'Dosis adulto MN'!$F$10)</f>
      </c>
      <c r="CS26" s="6">
        <f>IF(CQ26=0,"",CQ26*'Dosis adulto MN'!$F$10*37)</f>
      </c>
    </row>
    <row r="27" spans="2:97" ht="12.75">
      <c r="B27">
        <v>26</v>
      </c>
      <c r="C27" t="s">
        <v>18</v>
      </c>
      <c r="N27" s="2"/>
      <c r="O27" s="2"/>
      <c r="P27" s="2"/>
      <c r="Q27" s="2"/>
      <c r="R27" s="2"/>
      <c r="V27" s="2"/>
      <c r="W27" s="2"/>
      <c r="AJ27" s="2"/>
      <c r="AL27" s="2"/>
      <c r="BA27" s="2"/>
      <c r="BB27" s="2"/>
      <c r="BC27" s="2"/>
      <c r="BD27" s="2"/>
      <c r="BE27" s="2"/>
      <c r="BF27" s="2"/>
      <c r="BW27" s="2"/>
      <c r="BX27" s="2"/>
      <c r="BY27" s="2"/>
      <c r="BZ27" s="2"/>
      <c r="CI27" s="2"/>
      <c r="CJ27" s="2"/>
      <c r="CK27" s="2"/>
      <c r="CL27" s="2"/>
      <c r="CM27" s="2"/>
      <c r="CN27" s="2"/>
      <c r="CQ27" s="7">
        <f t="shared" si="2"/>
        <v>0</v>
      </c>
      <c r="CR27" s="6">
        <f>IF(CQ27=0,"",CQ27*'Dosis adulto MN'!$F$10)</f>
      </c>
      <c r="CS27" s="6">
        <f>IF(CQ27=0,"",CQ27*'Dosis adulto MN'!$F$10*37)</f>
      </c>
    </row>
    <row r="28" spans="2:97" ht="12.75">
      <c r="B28">
        <v>27</v>
      </c>
      <c r="C28" t="s">
        <v>23</v>
      </c>
      <c r="N28" s="2"/>
      <c r="O28" s="2"/>
      <c r="P28" s="2"/>
      <c r="Q28" s="2"/>
      <c r="R28" s="2"/>
      <c r="V28" s="2"/>
      <c r="AH28" s="2"/>
      <c r="AI28" s="2"/>
      <c r="BM28" s="2"/>
      <c r="BN28" s="2"/>
      <c r="CQ28" s="7">
        <f t="shared" si="2"/>
        <v>0</v>
      </c>
      <c r="CR28" s="6">
        <f>IF(CQ28=0,"",CQ28*'Dosis adulto MN'!$F$10)</f>
      </c>
      <c r="CS28" s="6">
        <f>IF(CQ28=0,"",CQ28*'Dosis adulto MN'!$F$10*37)</f>
      </c>
    </row>
    <row r="29" spans="2:97" ht="12.75">
      <c r="B29">
        <v>28</v>
      </c>
      <c r="C29" t="s">
        <v>29</v>
      </c>
      <c r="N29" s="2"/>
      <c r="O29" s="2"/>
      <c r="P29" s="2"/>
      <c r="Q29" s="2"/>
      <c r="R29" s="2"/>
      <c r="S29" s="2"/>
      <c r="T29" s="2"/>
      <c r="V29" s="2"/>
      <c r="W29" s="2"/>
      <c r="Y29" s="2"/>
      <c r="AE29" s="2"/>
      <c r="AF29" s="2"/>
      <c r="AJ29" s="2"/>
      <c r="AK29" s="2"/>
      <c r="AM29" s="2"/>
      <c r="AS29" s="2"/>
      <c r="AW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O29" s="2"/>
      <c r="BW29" s="2"/>
      <c r="BX29" s="2"/>
      <c r="BY29" s="2"/>
      <c r="CH29" s="2"/>
      <c r="CJ29" s="2"/>
      <c r="CO29" s="2"/>
      <c r="CP29" s="2"/>
      <c r="CQ29" s="7">
        <f t="shared" si="2"/>
        <v>0</v>
      </c>
      <c r="CR29" s="6">
        <f>IF(CQ29=0,"",CQ29*'Dosis adulto MN'!$F$10)</f>
      </c>
      <c r="CS29" s="6">
        <f>IF(CQ29=0,"",CQ29*'Dosis adulto MN'!$F$10*37)</f>
      </c>
    </row>
    <row r="30" spans="3:99" ht="12.75">
      <c r="C30" t="s"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7">
        <f t="shared" si="2"/>
        <v>0</v>
      </c>
      <c r="CR30" s="6">
        <f>IF(CQ30=0,"",CQ30*'Dosis adulto MN'!$F$10)</f>
      </c>
      <c r="CS30" s="6">
        <f>IF(CQ30=0,"",CQ30*'Dosis adulto MN'!$F$10*37)</f>
      </c>
      <c r="CU30">
        <v>0.025</v>
      </c>
    </row>
    <row r="31" spans="14:97" ht="12.75">
      <c r="N31" s="2"/>
      <c r="O31" s="2"/>
      <c r="P31" s="2"/>
      <c r="Q31" s="2"/>
      <c r="R31" s="2"/>
      <c r="CQ31" s="7"/>
      <c r="CR31" s="6"/>
      <c r="CS31" s="6"/>
    </row>
    <row r="32" spans="14:97" ht="12.75">
      <c r="N32" s="2"/>
      <c r="O32" s="2"/>
      <c r="P32" s="2"/>
      <c r="Q32" s="2"/>
      <c r="R32" s="2"/>
      <c r="CQ32" s="7"/>
      <c r="CR32" s="6"/>
      <c r="CS32" s="6"/>
    </row>
    <row r="33" spans="3:97" ht="12.75">
      <c r="C33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7">
        <f>LOOKUP($A$2,$E$1:$CO$1,E33:CO33)</f>
        <v>0</v>
      </c>
      <c r="CR33" s="6">
        <f>IF(CQ33=0,"",CQ33*'Dosis adulto MN'!$F$10)</f>
      </c>
      <c r="CS33" s="6">
        <f>IF(CQ33=0,"",CQ33*'Dosis adulto MN'!$F$10*37)</f>
      </c>
    </row>
    <row r="34" ht="12.75">
      <c r="CQ34" s="5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111"/>
  <dimension ref="A1:CU45"/>
  <sheetViews>
    <sheetView workbookViewId="0" topLeftCell="CH1">
      <selection activeCell="CK5" sqref="CK5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15" width="10.125" style="0" customWidth="1"/>
    <col min="16" max="18" width="11.125" style="0" customWidth="1"/>
    <col min="19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1:99" ht="30.75" customHeight="1">
      <c r="A1" s="4" t="s">
        <v>38</v>
      </c>
      <c r="B1" s="4"/>
      <c r="C1" t="s">
        <v>0</v>
      </c>
      <c r="D1" t="s">
        <v>45</v>
      </c>
      <c r="E1">
        <v>1</v>
      </c>
      <c r="F1">
        <f>E1+1</f>
        <v>2</v>
      </c>
      <c r="G1">
        <f aca="true" t="shared" si="0" ref="G1:BR1">F1+1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>
        <f t="shared" si="0"/>
        <v>18</v>
      </c>
      <c r="W1">
        <f t="shared" si="0"/>
        <v>19</v>
      </c>
      <c r="X1">
        <f t="shared" si="0"/>
        <v>20</v>
      </c>
      <c r="Y1">
        <f t="shared" si="0"/>
        <v>21</v>
      </c>
      <c r="Z1">
        <f t="shared" si="0"/>
        <v>22</v>
      </c>
      <c r="AA1">
        <f t="shared" si="0"/>
        <v>23</v>
      </c>
      <c r="AB1">
        <f t="shared" si="0"/>
        <v>24</v>
      </c>
      <c r="AC1">
        <f t="shared" si="0"/>
        <v>25</v>
      </c>
      <c r="AD1">
        <f t="shared" si="0"/>
        <v>26</v>
      </c>
      <c r="AE1">
        <f t="shared" si="0"/>
        <v>27</v>
      </c>
      <c r="AF1">
        <f t="shared" si="0"/>
        <v>28</v>
      </c>
      <c r="AG1">
        <f t="shared" si="0"/>
        <v>29</v>
      </c>
      <c r="AH1">
        <f t="shared" si="0"/>
        <v>30</v>
      </c>
      <c r="AI1">
        <f t="shared" si="0"/>
        <v>31</v>
      </c>
      <c r="AJ1">
        <f t="shared" si="0"/>
        <v>32</v>
      </c>
      <c r="AK1">
        <f t="shared" si="0"/>
        <v>33</v>
      </c>
      <c r="AL1">
        <f t="shared" si="0"/>
        <v>34</v>
      </c>
      <c r="AM1">
        <f t="shared" si="0"/>
        <v>35</v>
      </c>
      <c r="AN1">
        <f t="shared" si="0"/>
        <v>36</v>
      </c>
      <c r="AO1">
        <f t="shared" si="0"/>
        <v>37</v>
      </c>
      <c r="AP1">
        <f t="shared" si="0"/>
        <v>38</v>
      </c>
      <c r="AQ1">
        <f t="shared" si="0"/>
        <v>39</v>
      </c>
      <c r="AR1">
        <f t="shared" si="0"/>
        <v>40</v>
      </c>
      <c r="AS1">
        <f t="shared" si="0"/>
        <v>41</v>
      </c>
      <c r="AT1">
        <f t="shared" si="0"/>
        <v>42</v>
      </c>
      <c r="AU1">
        <f t="shared" si="0"/>
        <v>43</v>
      </c>
      <c r="AV1">
        <f t="shared" si="0"/>
        <v>44</v>
      </c>
      <c r="AW1">
        <f t="shared" si="0"/>
        <v>45</v>
      </c>
      <c r="AX1">
        <f t="shared" si="0"/>
        <v>46</v>
      </c>
      <c r="AY1">
        <f t="shared" si="0"/>
        <v>47</v>
      </c>
      <c r="AZ1">
        <f t="shared" si="0"/>
        <v>48</v>
      </c>
      <c r="BA1">
        <f t="shared" si="0"/>
        <v>49</v>
      </c>
      <c r="BB1">
        <f t="shared" si="0"/>
        <v>50</v>
      </c>
      <c r="BC1">
        <f t="shared" si="0"/>
        <v>51</v>
      </c>
      <c r="BD1">
        <f t="shared" si="0"/>
        <v>52</v>
      </c>
      <c r="BE1">
        <f t="shared" si="0"/>
        <v>53</v>
      </c>
      <c r="BF1">
        <f t="shared" si="0"/>
        <v>54</v>
      </c>
      <c r="BG1">
        <f t="shared" si="0"/>
        <v>55</v>
      </c>
      <c r="BH1">
        <f t="shared" si="0"/>
        <v>56</v>
      </c>
      <c r="BI1">
        <f t="shared" si="0"/>
        <v>57</v>
      </c>
      <c r="BJ1">
        <f t="shared" si="0"/>
        <v>58</v>
      </c>
      <c r="BK1">
        <f t="shared" si="0"/>
        <v>59</v>
      </c>
      <c r="BL1">
        <f t="shared" si="0"/>
        <v>60</v>
      </c>
      <c r="BM1">
        <f t="shared" si="0"/>
        <v>61</v>
      </c>
      <c r="BN1">
        <f t="shared" si="0"/>
        <v>62</v>
      </c>
      <c r="BO1">
        <f t="shared" si="0"/>
        <v>63</v>
      </c>
      <c r="BP1">
        <f t="shared" si="0"/>
        <v>64</v>
      </c>
      <c r="BQ1">
        <f t="shared" si="0"/>
        <v>65</v>
      </c>
      <c r="BR1">
        <f t="shared" si="0"/>
        <v>66</v>
      </c>
      <c r="BS1">
        <f aca="true" t="shared" si="1" ref="BS1:CO1">BR1+1</f>
        <v>67</v>
      </c>
      <c r="BT1">
        <f t="shared" si="1"/>
        <v>68</v>
      </c>
      <c r="BU1">
        <f t="shared" si="1"/>
        <v>69</v>
      </c>
      <c r="BV1">
        <f t="shared" si="1"/>
        <v>70</v>
      </c>
      <c r="BW1">
        <f t="shared" si="1"/>
        <v>71</v>
      </c>
      <c r="BX1">
        <f t="shared" si="1"/>
        <v>72</v>
      </c>
      <c r="BY1">
        <f t="shared" si="1"/>
        <v>73</v>
      </c>
      <c r="BZ1">
        <f t="shared" si="1"/>
        <v>74</v>
      </c>
      <c r="CA1">
        <f t="shared" si="1"/>
        <v>75</v>
      </c>
      <c r="CB1">
        <f t="shared" si="1"/>
        <v>76</v>
      </c>
      <c r="CC1">
        <f t="shared" si="1"/>
        <v>77</v>
      </c>
      <c r="CD1">
        <f t="shared" si="1"/>
        <v>78</v>
      </c>
      <c r="CE1">
        <f t="shared" si="1"/>
        <v>79</v>
      </c>
      <c r="CF1">
        <f t="shared" si="1"/>
        <v>80</v>
      </c>
      <c r="CG1">
        <f t="shared" si="1"/>
        <v>81</v>
      </c>
      <c r="CH1">
        <f t="shared" si="1"/>
        <v>82</v>
      </c>
      <c r="CI1">
        <f t="shared" si="1"/>
        <v>83</v>
      </c>
      <c r="CJ1">
        <f t="shared" si="1"/>
        <v>84</v>
      </c>
      <c r="CK1">
        <f t="shared" si="1"/>
        <v>85</v>
      </c>
      <c r="CL1">
        <f t="shared" si="1"/>
        <v>86</v>
      </c>
      <c r="CM1">
        <f t="shared" si="1"/>
        <v>87</v>
      </c>
      <c r="CN1">
        <f t="shared" si="1"/>
        <v>88</v>
      </c>
      <c r="CO1">
        <f t="shared" si="1"/>
        <v>89</v>
      </c>
      <c r="CQ1" s="3" t="s">
        <v>46</v>
      </c>
      <c r="CR1" s="3" t="s">
        <v>47</v>
      </c>
      <c r="CS1" s="3" t="s">
        <v>48</v>
      </c>
      <c r="CU1" t="s">
        <v>2</v>
      </c>
    </row>
    <row r="2" spans="1:97" ht="12.75">
      <c r="A2" s="1">
        <f>Radiofármacos!F23</f>
        <v>76</v>
      </c>
      <c r="B2" s="20">
        <v>1</v>
      </c>
      <c r="C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7">
        <f aca="true" t="shared" si="2" ref="CQ2:CQ30">LOOKUP($A$2,$E$1:$CO$1,E2:CO2)</f>
        <v>0</v>
      </c>
      <c r="CR2" s="6">
        <f>IF(CQ2=0,"",CQ2*'Dosis adulto MN'!$F$10)</f>
      </c>
      <c r="CS2" s="6">
        <f>IF(CQ2=0,"",CQ2*'Dosis adulto MN'!$F$10*37)</f>
      </c>
    </row>
    <row r="3" spans="1:99" ht="12.75">
      <c r="A3" s="1" t="s">
        <v>44</v>
      </c>
      <c r="B3" s="20">
        <v>2</v>
      </c>
      <c r="C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7">
        <f t="shared" si="2"/>
        <v>0</v>
      </c>
      <c r="CR3" s="6">
        <f>IF(CQ3=0,"",CQ3*'Dosis adulto MN'!$F$10)</f>
      </c>
      <c r="CS3" s="6">
        <f>IF(CQ3=0,"",CQ3*'Dosis adulto MN'!$F$10*37)</f>
      </c>
      <c r="CU3">
        <v>0.05</v>
      </c>
    </row>
    <row r="4" spans="1:99" ht="12.75">
      <c r="A4" s="1">
        <f>'DatosMN A'!A4</f>
        <v>2</v>
      </c>
      <c r="B4" s="20">
        <v>3</v>
      </c>
      <c r="C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7">
        <f t="shared" si="2"/>
        <v>0</v>
      </c>
      <c r="CR4" s="6">
        <f>IF(CQ4=0,"",CQ4*'Dosis adulto MN'!$F$10)</f>
      </c>
      <c r="CS4" s="6">
        <f>IF(CQ4=0,"",CQ4*'Dosis adulto MN'!$F$10*37)</f>
      </c>
      <c r="CU4">
        <v>0.01</v>
      </c>
    </row>
    <row r="5" spans="2:97" ht="12.75">
      <c r="B5">
        <v>4</v>
      </c>
      <c r="C5" t="s">
        <v>6</v>
      </c>
      <c r="N5" s="2"/>
      <c r="O5" s="2"/>
      <c r="P5" s="2"/>
      <c r="Q5" s="2"/>
      <c r="R5" s="2"/>
      <c r="S5" s="2"/>
      <c r="T5" s="2"/>
      <c r="V5" s="2"/>
      <c r="W5" s="2"/>
      <c r="Y5" s="2"/>
      <c r="AE5" s="2"/>
      <c r="AF5" s="2"/>
      <c r="AH5" s="2"/>
      <c r="AI5" s="2"/>
      <c r="AJ5" s="2"/>
      <c r="AK5" s="2"/>
      <c r="AM5" s="2"/>
      <c r="AQ5" s="2"/>
      <c r="AS5" s="2"/>
      <c r="AW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M5" s="2"/>
      <c r="BN5" s="2"/>
      <c r="BO5" s="2"/>
      <c r="BW5" s="2"/>
      <c r="BX5" s="2"/>
      <c r="BY5" s="2"/>
      <c r="CH5" s="2"/>
      <c r="CJ5" s="2"/>
      <c r="CO5" s="2"/>
      <c r="CP5" s="2"/>
      <c r="CQ5" s="7">
        <f t="shared" si="2"/>
        <v>0</v>
      </c>
      <c r="CR5" s="6">
        <f>IF(CQ5=0,"",CQ5*'Dosis adulto MN'!$F$10)</f>
      </c>
      <c r="CS5" s="6">
        <f>IF(CQ5=0,"",CQ5*'Dosis adulto MN'!$F$10*37)</f>
      </c>
    </row>
    <row r="6" spans="2:99" ht="12.75">
      <c r="B6">
        <v>5</v>
      </c>
      <c r="C6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7">
        <f t="shared" si="2"/>
        <v>0</v>
      </c>
      <c r="CR6" s="6">
        <f>IF(CQ6=0,"",CQ6*'Dosis adulto MN'!$F$10)</f>
      </c>
      <c r="CS6" s="6">
        <f>IF(CQ6=0,"",CQ6*'Dosis adulto MN'!$F$10*37)</f>
      </c>
      <c r="CU6">
        <v>0.05</v>
      </c>
    </row>
    <row r="7" spans="1:97" ht="12.75">
      <c r="A7">
        <v>1</v>
      </c>
      <c r="B7">
        <v>6</v>
      </c>
      <c r="C7" t="s">
        <v>24</v>
      </c>
      <c r="N7" s="2"/>
      <c r="O7" s="2"/>
      <c r="P7" s="2"/>
      <c r="Q7" s="2"/>
      <c r="R7" s="2"/>
      <c r="S7" s="19"/>
      <c r="T7" s="19"/>
      <c r="V7" s="2"/>
      <c r="W7" s="2"/>
      <c r="Y7" s="2"/>
      <c r="AE7" s="2"/>
      <c r="AF7" s="2"/>
      <c r="AJ7" s="2"/>
      <c r="AK7" s="2"/>
      <c r="AM7" s="2"/>
      <c r="AN7" s="2"/>
      <c r="AQ7" s="2"/>
      <c r="AS7" s="2"/>
      <c r="AW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O7" s="2"/>
      <c r="BW7" s="2"/>
      <c r="BX7" s="2"/>
      <c r="BY7" s="2"/>
      <c r="CH7" s="2"/>
      <c r="CJ7" s="2"/>
      <c r="CO7" s="2"/>
      <c r="CP7" s="2"/>
      <c r="CQ7" s="7">
        <f t="shared" si="2"/>
        <v>0</v>
      </c>
      <c r="CR7" s="6">
        <f>IF(CQ7=0,"",CQ7*'Dosis adulto MN'!$F$10)</f>
      </c>
      <c r="CS7" s="6">
        <f>IF(CQ7=0,"",CQ7*'Dosis adulto MN'!$F$10*37)</f>
      </c>
    </row>
    <row r="8" spans="2:99" ht="12.75">
      <c r="B8">
        <v>7</v>
      </c>
      <c r="C8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7">
        <f t="shared" si="2"/>
        <v>0</v>
      </c>
      <c r="CR8" s="6">
        <f>IF(CQ8=0,"",CQ8*'Dosis adulto MN'!$F$10)</f>
      </c>
      <c r="CS8" s="6">
        <f>IF(CQ8=0,"",CQ8*'Dosis adulto MN'!$F$10*37)</f>
      </c>
      <c r="CU8">
        <v>0.12</v>
      </c>
    </row>
    <row r="9" spans="2:97" ht="12.75">
      <c r="B9">
        <v>8</v>
      </c>
      <c r="C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>
        <f t="shared" si="2"/>
        <v>0</v>
      </c>
      <c r="CR9" s="6">
        <f>IF(CQ9=0,"",CQ9*'Dosis adulto MN'!$F$10)</f>
      </c>
      <c r="CS9" s="6">
        <f>IF(CQ9=0,"",CQ9*'Dosis adulto MN'!$F$10*37)</f>
      </c>
    </row>
    <row r="10" spans="2:97" ht="12.75">
      <c r="B10">
        <v>9</v>
      </c>
      <c r="C10" t="s">
        <v>49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>
        <f t="shared" si="2"/>
        <v>0</v>
      </c>
      <c r="CR10" s="6">
        <f>IF(CQ10=0,"",CQ10*'Dosis adulto MN'!$F$10)</f>
      </c>
      <c r="CS10" s="6">
        <f>IF(CQ10=0,"",CQ10*'Dosis adulto MN'!$F$10*37)</f>
      </c>
    </row>
    <row r="11" spans="2:99" ht="12.75">
      <c r="B11">
        <v>10</v>
      </c>
      <c r="C11" t="s">
        <v>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>
        <f t="shared" si="2"/>
        <v>0</v>
      </c>
      <c r="CR11" s="6">
        <f>IF(CQ11=0,"",CQ11*'Dosis adulto MN'!$F$10)</f>
      </c>
      <c r="CS11" s="6">
        <f>IF(CQ11=0,"",CQ11*'Dosis adulto MN'!$F$10*37)</f>
      </c>
      <c r="CU11">
        <v>0.12</v>
      </c>
    </row>
    <row r="12" spans="2:97" ht="12.75">
      <c r="B12">
        <v>11</v>
      </c>
      <c r="C12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>
        <f t="shared" si="2"/>
        <v>0</v>
      </c>
      <c r="CR12" s="6">
        <f>IF(CQ12=0,"",CQ12*'Dosis adulto MN'!$F$10)</f>
      </c>
      <c r="CS12" s="6">
        <f>IF(CQ12=0,"",CQ12*'Dosis adulto MN'!$F$10*37)</f>
      </c>
    </row>
    <row r="13" spans="2:97" ht="12.75">
      <c r="B13">
        <v>12</v>
      </c>
      <c r="C13" t="s">
        <v>10</v>
      </c>
      <c r="N13" s="2"/>
      <c r="O13" s="2"/>
      <c r="P13" s="2"/>
      <c r="Q13" s="2"/>
      <c r="R13" s="2"/>
      <c r="S13" s="2"/>
      <c r="T13" s="2"/>
      <c r="V13" s="2"/>
      <c r="W13" s="2"/>
      <c r="X13" s="2"/>
      <c r="Y13" s="2"/>
      <c r="AE13" s="2"/>
      <c r="AF13" s="2"/>
      <c r="AJ13" s="2"/>
      <c r="AK13" s="2"/>
      <c r="AM13" s="2"/>
      <c r="AQ13" s="2"/>
      <c r="AR13" s="2"/>
      <c r="AS13" s="2"/>
      <c r="AW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O13" s="2"/>
      <c r="BW13" s="2"/>
      <c r="BX13" s="2"/>
      <c r="BY13" s="2"/>
      <c r="BZ13" s="2"/>
      <c r="CH13" s="2"/>
      <c r="CI13" s="2"/>
      <c r="CJ13" s="2"/>
      <c r="CK13" s="2"/>
      <c r="CL13" s="2"/>
      <c r="CM13" s="2"/>
      <c r="CN13" s="2"/>
      <c r="CO13" s="2"/>
      <c r="CP13" s="2"/>
      <c r="CQ13" s="7">
        <f t="shared" si="2"/>
        <v>0</v>
      </c>
      <c r="CR13" s="6">
        <f>IF(CQ13=0,"",CQ13*'Dosis adulto MN'!$F$10)</f>
      </c>
      <c r="CS13" s="6">
        <f>IF(CQ13=0,"",CQ13*'Dosis adulto MN'!$F$10*37)</f>
      </c>
    </row>
    <row r="14" spans="2:99" ht="12.75">
      <c r="B14">
        <v>13</v>
      </c>
      <c r="C14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7">
        <f t="shared" si="2"/>
        <v>0</v>
      </c>
      <c r="CR14" s="6">
        <f>IF(CQ14=0,"",CQ14*'Dosis adulto MN'!$F$10)</f>
      </c>
      <c r="CS14" s="6">
        <f>IF(CQ14=0,"",CQ14*'Dosis adulto MN'!$F$10*37)</f>
      </c>
      <c r="CU14">
        <v>0.025</v>
      </c>
    </row>
    <row r="15" spans="2:99" ht="12.75">
      <c r="B15">
        <v>14</v>
      </c>
      <c r="C1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>
        <f t="shared" si="2"/>
        <v>0</v>
      </c>
      <c r="CR15" s="6">
        <f>IF(CQ15=0,"",CQ15*'Dosis adulto MN'!$F$10)</f>
      </c>
      <c r="CS15" s="6">
        <f>IF(CQ15=0,"",CQ15*'Dosis adulto MN'!$F$10*37)</f>
      </c>
      <c r="CU15">
        <v>0.05</v>
      </c>
    </row>
    <row r="16" spans="2:99" ht="12.75">
      <c r="B16">
        <v>15</v>
      </c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>
        <f t="shared" si="2"/>
        <v>0</v>
      </c>
      <c r="CR16" s="6">
        <f>IF(CQ16=0,"",CQ16*'Dosis adulto MN'!$F$10)</f>
      </c>
      <c r="CS16" s="6">
        <f>IF(CQ16=0,"",CQ16*'Dosis adulto MN'!$F$10*37)</f>
      </c>
      <c r="CU16">
        <v>0.12</v>
      </c>
    </row>
    <row r="17" spans="2:97" ht="12.75">
      <c r="B17">
        <v>16</v>
      </c>
      <c r="C17" t="s">
        <v>27</v>
      </c>
      <c r="N17" s="2"/>
      <c r="O17" s="2"/>
      <c r="P17" s="2"/>
      <c r="Q17" s="2"/>
      <c r="R17" s="2"/>
      <c r="S17" s="2"/>
      <c r="T17" s="2"/>
      <c r="V17" s="2"/>
      <c r="W17" s="2"/>
      <c r="Y17" s="2"/>
      <c r="AE17" s="2"/>
      <c r="AF17" s="2"/>
      <c r="AJ17" s="2"/>
      <c r="AK17" s="2"/>
      <c r="AM17" s="2"/>
      <c r="AQ17" s="2"/>
      <c r="AS17" s="2"/>
      <c r="AW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O17" s="2"/>
      <c r="BW17" s="2"/>
      <c r="BX17" s="2"/>
      <c r="BY17" s="2"/>
      <c r="CH17" s="2"/>
      <c r="CJ17" s="2"/>
      <c r="CO17" s="2"/>
      <c r="CP17" s="2"/>
      <c r="CQ17" s="7">
        <f t="shared" si="2"/>
        <v>0</v>
      </c>
      <c r="CR17" s="6">
        <f>IF(CQ17=0,"",CQ17*'Dosis adulto MN'!$F$10)</f>
      </c>
      <c r="CS17" s="6">
        <f>IF(CQ17=0,"",CQ17*'Dosis adulto MN'!$F$10*37)</f>
      </c>
    </row>
    <row r="18" spans="2:99" ht="12.75">
      <c r="B18">
        <v>17</v>
      </c>
      <c r="C18" t="s">
        <v>25</v>
      </c>
      <c r="N18" s="2"/>
      <c r="O18" s="2"/>
      <c r="P18" s="2"/>
      <c r="Q18" s="2"/>
      <c r="R18" s="2"/>
      <c r="S18" s="2"/>
      <c r="T18" s="2"/>
      <c r="V18" s="2"/>
      <c r="W18" s="2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Q18" s="7">
        <f t="shared" si="2"/>
        <v>0</v>
      </c>
      <c r="CR18" s="6">
        <f>IF(CQ18=0,"",CQ18*'Dosis adulto MN'!$F$10)</f>
      </c>
      <c r="CS18" s="6">
        <f>IF(CQ18=0,"",CQ18*'Dosis adulto MN'!$F$10*37)</f>
      </c>
      <c r="CU18">
        <v>0.05</v>
      </c>
    </row>
    <row r="19" spans="2:99" ht="12.75">
      <c r="B19">
        <v>18</v>
      </c>
      <c r="C19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7">
        <f t="shared" si="2"/>
        <v>0</v>
      </c>
      <c r="CR19" s="6">
        <f>IF(CQ19=0,"",CQ19*'Dosis adulto MN'!$F$10)</f>
      </c>
      <c r="CS19" s="6">
        <f>IF(CQ19=0,"",CQ19*'Dosis adulto MN'!$F$10*37)</f>
      </c>
      <c r="CU19">
        <v>0.2</v>
      </c>
    </row>
    <row r="20" spans="2:97" ht="12.75">
      <c r="B20">
        <v>19</v>
      </c>
      <c r="C20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>
        <f t="shared" si="2"/>
        <v>0</v>
      </c>
      <c r="CR20" s="6">
        <f>IF(CQ20=0,"",CQ20*'Dosis adulto MN'!$F$10)</f>
      </c>
      <c r="CS20" s="6">
        <f>IF(CQ20=0,"",CQ20*'Dosis adulto MN'!$F$10*37)</f>
      </c>
    </row>
    <row r="21" spans="2:99" ht="12.75">
      <c r="B21">
        <v>20</v>
      </c>
      <c r="C21" t="s">
        <v>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>
        <f t="shared" si="2"/>
        <v>0</v>
      </c>
      <c r="CR21" s="6">
        <f>IF(CQ21=0,"",CQ21*'Dosis adulto MN'!$F$10)</f>
      </c>
      <c r="CS21" s="6">
        <f>IF(CQ21=0,"",CQ21*'Dosis adulto MN'!$F$10*37)</f>
      </c>
      <c r="CU21">
        <v>0.12</v>
      </c>
    </row>
    <row r="22" spans="2:99" ht="12.75">
      <c r="B22">
        <v>21</v>
      </c>
      <c r="C22" t="s">
        <v>26</v>
      </c>
      <c r="N22" s="2"/>
      <c r="O22" s="2"/>
      <c r="P22" s="2"/>
      <c r="Q22" s="2"/>
      <c r="R22" s="2"/>
      <c r="S22" s="2"/>
      <c r="T22" s="2"/>
      <c r="V22" s="2"/>
      <c r="W22" s="2"/>
      <c r="Y22" s="2"/>
      <c r="AE22" s="2"/>
      <c r="AF22" s="2"/>
      <c r="AJ22" s="2"/>
      <c r="AK22" s="2"/>
      <c r="AM22" s="2"/>
      <c r="AQ22" s="2"/>
      <c r="AS22" s="2"/>
      <c r="AW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O22" s="2"/>
      <c r="BW22" s="2"/>
      <c r="BX22" s="2"/>
      <c r="BY22" s="2"/>
      <c r="CH22" s="2"/>
      <c r="CJ22" s="2"/>
      <c r="CO22" s="2"/>
      <c r="CP22" s="2"/>
      <c r="CQ22" s="7">
        <f t="shared" si="2"/>
        <v>0</v>
      </c>
      <c r="CR22" s="6">
        <f>IF(CQ22=0,"",CQ22*'Dosis adulto MN'!$F$10)</f>
      </c>
      <c r="CS22" s="6">
        <f>IF(CQ22=0,"",CQ22*'Dosis adulto MN'!$F$10*37)</f>
      </c>
      <c r="CU22">
        <v>0.01</v>
      </c>
    </row>
    <row r="23" spans="2:97" ht="12.75">
      <c r="B23">
        <v>22</v>
      </c>
      <c r="C23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7">
        <f t="shared" si="2"/>
        <v>0</v>
      </c>
      <c r="CR23" s="6">
        <f>IF(CQ23=0,"",CQ23*'Dosis adulto MN'!$F$10)</f>
      </c>
      <c r="CS23" s="6">
        <f>IF(CQ23=0,"",CQ23*'Dosis adulto MN'!$F$10*37)</f>
      </c>
    </row>
    <row r="24" spans="2:97" ht="12.75">
      <c r="B24">
        <v>23</v>
      </c>
      <c r="C24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>
        <f t="shared" si="2"/>
        <v>0</v>
      </c>
      <c r="CR24" s="6">
        <f>IF(CQ24=0,"",CQ24*'Dosis adulto MN'!$F$10)</f>
      </c>
      <c r="CS24" s="6">
        <f>IF(CQ24=0,"",CQ24*'Dosis adulto MN'!$F$10*37)</f>
      </c>
    </row>
    <row r="25" spans="2:99" ht="12.75">
      <c r="B25">
        <v>24</v>
      </c>
      <c r="C25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>
        <f t="shared" si="2"/>
        <v>0</v>
      </c>
      <c r="CR25" s="6">
        <f>IF(CQ25=0,"",CQ25*'Dosis adulto MN'!$F$10)</f>
      </c>
      <c r="CS25" s="6">
        <f>IF(CQ25=0,"",CQ25*'Dosis adulto MN'!$F$10*37)</f>
      </c>
      <c r="CU25">
        <v>0.05</v>
      </c>
    </row>
    <row r="26" spans="2:97" ht="12.75">
      <c r="B26">
        <v>25</v>
      </c>
      <c r="C26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>
        <f t="shared" si="2"/>
        <v>0</v>
      </c>
      <c r="CR26" s="6">
        <f>IF(CQ26=0,"",CQ26*'Dosis adulto MN'!$F$10)</f>
      </c>
      <c r="CS26" s="6">
        <f>IF(CQ26=0,"",CQ26*'Dosis adulto MN'!$F$10*37)</f>
      </c>
    </row>
    <row r="27" spans="2:97" ht="12.75">
      <c r="B27">
        <v>26</v>
      </c>
      <c r="C27" t="s">
        <v>18</v>
      </c>
      <c r="N27" s="2"/>
      <c r="O27" s="2"/>
      <c r="P27" s="2"/>
      <c r="Q27" s="2"/>
      <c r="R27" s="2"/>
      <c r="V27" s="2"/>
      <c r="W27" s="2"/>
      <c r="AJ27" s="2"/>
      <c r="AL27" s="2"/>
      <c r="BA27" s="2"/>
      <c r="BB27" s="2"/>
      <c r="BC27" s="2"/>
      <c r="BD27" s="2"/>
      <c r="BE27" s="2"/>
      <c r="BF27" s="2"/>
      <c r="BW27" s="2"/>
      <c r="BX27" s="2"/>
      <c r="BY27" s="2"/>
      <c r="BZ27" s="2"/>
      <c r="CI27" s="2"/>
      <c r="CJ27" s="2"/>
      <c r="CK27" s="2"/>
      <c r="CL27" s="2"/>
      <c r="CM27" s="2"/>
      <c r="CN27" s="2"/>
      <c r="CQ27" s="7">
        <f t="shared" si="2"/>
        <v>0</v>
      </c>
      <c r="CR27" s="6">
        <f>IF(CQ27=0,"",CQ27*'Dosis adulto MN'!$F$10)</f>
      </c>
      <c r="CS27" s="6">
        <f>IF(CQ27=0,"",CQ27*'Dosis adulto MN'!$F$10*37)</f>
      </c>
    </row>
    <row r="28" spans="2:97" ht="12.75">
      <c r="B28">
        <v>27</v>
      </c>
      <c r="C28" t="s">
        <v>23</v>
      </c>
      <c r="N28" s="2"/>
      <c r="O28" s="2"/>
      <c r="P28" s="2"/>
      <c r="Q28" s="2"/>
      <c r="R28" s="2"/>
      <c r="V28" s="2"/>
      <c r="AH28" s="2"/>
      <c r="AI28" s="2"/>
      <c r="BM28" s="2"/>
      <c r="BN28" s="2"/>
      <c r="CQ28" s="7">
        <f t="shared" si="2"/>
        <v>0</v>
      </c>
      <c r="CR28" s="6">
        <f>IF(CQ28=0,"",CQ28*'Dosis adulto MN'!$F$10)</f>
      </c>
      <c r="CS28" s="6">
        <f>IF(CQ28=0,"",CQ28*'Dosis adulto MN'!$F$10*37)</f>
      </c>
    </row>
    <row r="29" spans="2:97" ht="12.75">
      <c r="B29">
        <v>28</v>
      </c>
      <c r="C29" t="s">
        <v>29</v>
      </c>
      <c r="N29" s="2"/>
      <c r="O29" s="2"/>
      <c r="P29" s="2"/>
      <c r="Q29" s="2"/>
      <c r="R29" s="2"/>
      <c r="S29" s="2"/>
      <c r="T29" s="2"/>
      <c r="V29" s="2"/>
      <c r="W29" s="2"/>
      <c r="Y29" s="2"/>
      <c r="AE29" s="2"/>
      <c r="AF29" s="2"/>
      <c r="AJ29" s="2"/>
      <c r="AK29" s="2"/>
      <c r="AM29" s="2"/>
      <c r="AS29" s="2"/>
      <c r="AW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O29" s="2"/>
      <c r="BW29" s="2"/>
      <c r="BX29" s="2"/>
      <c r="BY29" s="2"/>
      <c r="CH29" s="2"/>
      <c r="CJ29" s="2"/>
      <c r="CO29" s="2"/>
      <c r="CP29" s="2"/>
      <c r="CQ29" s="7">
        <f t="shared" si="2"/>
        <v>0</v>
      </c>
      <c r="CR29" s="6">
        <f>IF(CQ29=0,"",CQ29*'Dosis adulto MN'!$F$10)</f>
      </c>
      <c r="CS29" s="6">
        <f>IF(CQ29=0,"",CQ29*'Dosis adulto MN'!$F$10*37)</f>
      </c>
    </row>
    <row r="30" spans="3:99" ht="12.75">
      <c r="C30" t="s"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7">
        <f t="shared" si="2"/>
        <v>0</v>
      </c>
      <c r="CR30" s="6">
        <f>IF(CQ30=0,"",CQ30*'Dosis adulto MN'!$F$10)</f>
      </c>
      <c r="CS30" s="6">
        <f>IF(CQ30=0,"",CQ30*'Dosis adulto MN'!$F$10*37)</f>
      </c>
      <c r="CU30">
        <v>0.025</v>
      </c>
    </row>
    <row r="31" spans="14:97" ht="12.75">
      <c r="N31" s="2"/>
      <c r="O31" s="2"/>
      <c r="P31" s="2"/>
      <c r="Q31" s="2"/>
      <c r="R31" s="2"/>
      <c r="CQ31" s="7"/>
      <c r="CR31" s="6"/>
      <c r="CS31" s="6"/>
    </row>
    <row r="32" spans="14:97" ht="12.75">
      <c r="N32" s="2"/>
      <c r="O32" s="2"/>
      <c r="P32" s="2"/>
      <c r="Q32" s="2"/>
      <c r="R32" s="2"/>
      <c r="CQ32" s="7"/>
      <c r="CR32" s="6"/>
      <c r="CS32" s="6"/>
    </row>
    <row r="33" spans="3:97" ht="12.75">
      <c r="C33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7">
        <f>LOOKUP($A$2,$E$1:$CO$1,E33:CO33)</f>
        <v>0</v>
      </c>
      <c r="CR33" s="6">
        <f>IF(CQ33=0,"",CQ33*'Dosis adulto MN'!$F$10)</f>
      </c>
      <c r="CS33" s="6">
        <f>IF(CQ33=0,"",CQ33*'Dosis adulto MN'!$F$10*37)</f>
      </c>
    </row>
    <row r="34" ht="12.75">
      <c r="CQ34" s="5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1111"/>
  <dimension ref="A1:CK45"/>
  <sheetViews>
    <sheetView workbookViewId="0" topLeftCell="B1">
      <selection activeCell="K12" sqref="K12"/>
    </sheetView>
  </sheetViews>
  <sheetFormatPr defaultColWidth="11.00390625" defaultRowHeight="12.75"/>
  <cols>
    <col min="1" max="1" width="22.125" style="0" customWidth="1"/>
    <col min="2" max="2" width="6.125" style="0" customWidth="1"/>
    <col min="3" max="3" width="22.875" style="0" customWidth="1"/>
    <col min="4" max="4" width="10.625" style="0" customWidth="1"/>
    <col min="5" max="7" width="10.125" style="0" hidden="1" customWidth="1"/>
    <col min="8" max="10" width="11.125" style="0" hidden="1" customWidth="1"/>
    <col min="11" max="85" width="10.125" style="0" hidden="1" customWidth="1"/>
    <col min="86" max="86" width="6.875" style="0" hidden="1" customWidth="1"/>
    <col min="87" max="87" width="13.25390625" style="0" hidden="1" customWidth="1"/>
    <col min="88" max="88" width="14.00390625" style="0" customWidth="1"/>
    <col min="89" max="89" width="13.75390625" style="0" customWidth="1"/>
    <col min="90" max="90" width="12.25390625" style="0" customWidth="1"/>
    <col min="91" max="91" width="15.75390625" style="0" customWidth="1"/>
    <col min="92" max="16384" width="10.125" style="0" customWidth="1"/>
  </cols>
  <sheetData>
    <row r="1" spans="1:89" ht="30.75" customHeight="1">
      <c r="A1" s="4"/>
      <c r="B1" s="4"/>
      <c r="C1" t="s">
        <v>0</v>
      </c>
      <c r="D1" t="s">
        <v>45</v>
      </c>
      <c r="CI1" s="3"/>
      <c r="CJ1" s="3" t="s">
        <v>47</v>
      </c>
      <c r="CK1" s="3" t="s">
        <v>48</v>
      </c>
    </row>
    <row r="2" spans="1:89" ht="12.75">
      <c r="A2" s="1"/>
      <c r="B2" s="20">
        <v>1</v>
      </c>
      <c r="C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7"/>
      <c r="CJ2" s="6">
        <f>IF(Radiofármacos!$D$18=1,'DatosMN A'!CR2,IF(Radiofármacos!$D$18=2,'DatosMN 15'!CR2,IF(Radiofármacos!$D$18=3,'DatosMN 10'!CR2,IF(Radiofármacos!$D$18=4,'DatosMN 5'!CR2,'DatosMN 1'!CR2))))</f>
        <v>32</v>
      </c>
      <c r="CK2" s="6">
        <f>IF(Radiofármacos!$D$18=1,'DatosMN A'!CS2,IF(Radiofármacos!$D$18=2,'DatosMN 15'!CS2,IF(Radiofármacos!$D$18=3,'DatosMN 10'!CS2,IF(Radiofármacos!$D$18=4,'DatosMN 5'!CS2,'DatosMN 1'!CS2))))</f>
        <v>1184</v>
      </c>
    </row>
    <row r="3" spans="1:89" ht="12.75">
      <c r="A3" s="1"/>
      <c r="B3" s="20">
        <v>2</v>
      </c>
      <c r="C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7"/>
      <c r="CJ3" s="6">
        <f>IF(Radiofármacos!$D$18=1,'DatosMN A'!CR3,IF(Radiofármacos!$D$18=2,'DatosMN 15'!CR3,IF(Radiofármacos!$D$18=3,'DatosMN 10'!CR3,IF(Radiofármacos!$D$18=4,'DatosMN 5'!CR3,'DatosMN 1'!CR3))))</f>
        <v>580</v>
      </c>
      <c r="CK3" s="6">
        <f>IF(Radiofármacos!$D$18=1,'DatosMN A'!CS3,IF(Radiofármacos!$D$18=2,'DatosMN 15'!CS3,IF(Radiofármacos!$D$18=3,'DatosMN 10'!CS3,IF(Radiofármacos!$D$18=4,'DatosMN 5'!CS3,'DatosMN 1'!CS3))))</f>
        <v>21460</v>
      </c>
    </row>
    <row r="4" spans="1:89" ht="12.75">
      <c r="A4" s="1"/>
      <c r="B4" s="20">
        <v>3</v>
      </c>
      <c r="C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7"/>
      <c r="CJ4" s="6">
        <f>IF(Radiofármacos!$D$18=1,'DatosMN A'!CR4,IF(Radiofármacos!$D$18=2,'DatosMN 15'!CR4,IF(Radiofármacos!$D$18=3,'DatosMN 10'!CR4,IF(Radiofármacos!$D$18=4,'DatosMN 5'!CR4,'DatosMN 1'!CR4))))</f>
        <v>32</v>
      </c>
      <c r="CK4" s="6">
        <f>IF(Radiofármacos!$D$18=1,'DatosMN A'!CS4,IF(Radiofármacos!$D$18=2,'DatosMN 15'!CS4,IF(Radiofármacos!$D$18=3,'DatosMN 10'!CS4,IF(Radiofármacos!$D$18=4,'DatosMN 5'!CS4,'DatosMN 1'!CS4))))</f>
        <v>1184</v>
      </c>
    </row>
    <row r="5" spans="2:89" ht="12.75">
      <c r="B5">
        <v>4</v>
      </c>
      <c r="C5" t="s">
        <v>6</v>
      </c>
      <c r="F5" s="2"/>
      <c r="G5" s="2"/>
      <c r="H5" s="2"/>
      <c r="I5" s="2"/>
      <c r="J5" s="2"/>
      <c r="K5" s="2"/>
      <c r="L5" s="2"/>
      <c r="N5" s="2"/>
      <c r="O5" s="2"/>
      <c r="Q5" s="2"/>
      <c r="W5" s="2"/>
      <c r="X5" s="2"/>
      <c r="Z5" s="2"/>
      <c r="AA5" s="2"/>
      <c r="AB5" s="2"/>
      <c r="AC5" s="2"/>
      <c r="AE5" s="2"/>
      <c r="AI5" s="2"/>
      <c r="AK5" s="2"/>
      <c r="AO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E5" s="2"/>
      <c r="BF5" s="2"/>
      <c r="BG5" s="2"/>
      <c r="BO5" s="2"/>
      <c r="BP5" s="2"/>
      <c r="BQ5" s="2"/>
      <c r="BZ5" s="2"/>
      <c r="CB5" s="2"/>
      <c r="CG5" s="2"/>
      <c r="CH5" s="2"/>
      <c r="CI5" s="7"/>
      <c r="CJ5" s="6">
        <f>IF(Radiofármacos!$D$18=1,'DatosMN A'!CR5,IF(Radiofármacos!$D$18=2,'DatosMN 15'!CR5,IF(Radiofármacos!$D$18=3,'DatosMN 10'!CR5,IF(Radiofármacos!$D$18=4,'DatosMN 5'!CR5,'DatosMN 1'!CR5))))</f>
      </c>
      <c r="CK5" s="6">
        <f>IF(Radiofármacos!$D$18=1,'DatosMN A'!CS5,IF(Radiofármacos!$D$18=2,'DatosMN 15'!CS5,IF(Radiofármacos!$D$18=3,'DatosMN 10'!CS5,IF(Radiofármacos!$D$18=4,'DatosMN 5'!CS5,'DatosMN 1'!CS5))))</f>
      </c>
    </row>
    <row r="6" spans="2:89" ht="12.75">
      <c r="B6">
        <v>5</v>
      </c>
      <c r="C6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6">
        <f>IF(Radiofármacos!$D$18=1,'DatosMN A'!CR6,IF(Radiofármacos!$D$18=2,'DatosMN 15'!CR6,IF(Radiofármacos!$D$18=3,'DatosMN 10'!CR6,IF(Radiofármacos!$D$18=4,'DatosMN 5'!CR6,'DatosMN 1'!CR6))))</f>
        <v>31</v>
      </c>
      <c r="CK6" s="6">
        <f>IF(Radiofármacos!$D$18=1,'DatosMN A'!CS6,IF(Radiofármacos!$D$18=2,'DatosMN 15'!CS6,IF(Radiofármacos!$D$18=3,'DatosMN 10'!CS6,IF(Radiofármacos!$D$18=4,'DatosMN 5'!CS6,'DatosMN 1'!CS6))))</f>
        <v>1147</v>
      </c>
    </row>
    <row r="7" spans="2:89" ht="12.75">
      <c r="B7">
        <v>6</v>
      </c>
      <c r="C7" t="s">
        <v>24</v>
      </c>
      <c r="F7" s="2"/>
      <c r="G7" s="2"/>
      <c r="H7" s="2"/>
      <c r="I7" s="2"/>
      <c r="J7" s="2"/>
      <c r="K7" s="19"/>
      <c r="L7" s="19"/>
      <c r="N7" s="2"/>
      <c r="O7" s="2"/>
      <c r="Q7" s="2"/>
      <c r="W7" s="2"/>
      <c r="X7" s="2"/>
      <c r="AB7" s="2"/>
      <c r="AC7" s="2"/>
      <c r="AE7" s="2"/>
      <c r="AF7" s="2"/>
      <c r="AI7" s="2"/>
      <c r="AK7" s="2"/>
      <c r="AO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G7" s="2"/>
      <c r="BO7" s="2"/>
      <c r="BP7" s="2"/>
      <c r="BQ7" s="2"/>
      <c r="BZ7" s="2"/>
      <c r="CB7" s="2"/>
      <c r="CG7" s="2"/>
      <c r="CH7" s="2"/>
      <c r="CI7" s="7"/>
      <c r="CJ7" s="6">
        <f>IF(Radiofármacos!$D$18=1,'DatosMN A'!CR7,IF(Radiofármacos!$D$18=2,'DatosMN 15'!CR7,IF(Radiofármacos!$D$18=3,'DatosMN 10'!CR7,IF(Radiofármacos!$D$18=4,'DatosMN 5'!CR7,'DatosMN 1'!CR7))))</f>
      </c>
      <c r="CK7" s="6">
        <f>IF(Radiofármacos!$D$18=1,'DatosMN A'!CS7,IF(Radiofármacos!$D$18=2,'DatosMN 15'!CS7,IF(Radiofármacos!$D$18=3,'DatosMN 10'!CS7,IF(Radiofármacos!$D$18=4,'DatosMN 5'!CS7,'DatosMN 1'!CS7))))</f>
      </c>
    </row>
    <row r="8" spans="2:89" ht="12.75">
      <c r="B8">
        <v>7</v>
      </c>
      <c r="C8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7"/>
      <c r="CJ8" s="6">
        <f>IF(Radiofármacos!$D$18=1,'DatosMN A'!CR8,IF(Radiofármacos!$D$18=2,'DatosMN 15'!CR8,IF(Radiofármacos!$D$18=3,'DatosMN 10'!CR8,IF(Radiofármacos!$D$18=4,'DatosMN 5'!CR8,'DatosMN 1'!CR8))))</f>
        <v>450</v>
      </c>
      <c r="CK8" s="6">
        <f>IF(Radiofármacos!$D$18=1,'DatosMN A'!CS8,IF(Radiofármacos!$D$18=2,'DatosMN 15'!CS8,IF(Radiofármacos!$D$18=3,'DatosMN 10'!CS8,IF(Radiofármacos!$D$18=4,'DatosMN 5'!CS8,'DatosMN 1'!CS8))))</f>
        <v>16650</v>
      </c>
    </row>
    <row r="9" spans="2:89" ht="12.75">
      <c r="B9">
        <v>8</v>
      </c>
      <c r="C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6">
        <f>IF(Radiofármacos!$D$18=1,'DatosMN A'!CR9,IF(Radiofármacos!$D$18=2,'DatosMN 15'!CR9,IF(Radiofármacos!$D$18=3,'DatosMN 10'!CR9,IF(Radiofármacos!$D$18=4,'DatosMN 5'!CR9,'DatosMN 1'!CR9))))</f>
        <v>280</v>
      </c>
      <c r="CK9" s="6">
        <f>IF(Radiofármacos!$D$18=1,'DatosMN A'!CS9,IF(Radiofármacos!$D$18=2,'DatosMN 15'!CS9,IF(Radiofármacos!$D$18=3,'DatosMN 10'!CS9,IF(Radiofármacos!$D$18=4,'DatosMN 5'!CS9,'DatosMN 1'!CS9))))</f>
        <v>10360</v>
      </c>
    </row>
    <row r="10" spans="2:89" ht="12.75">
      <c r="B10">
        <v>9</v>
      </c>
      <c r="C10" t="s">
        <v>49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7"/>
      <c r="CJ10" s="6">
        <f>IF(Radiofármacos!$D$18=1,'DatosMN A'!CR10,IF(Radiofármacos!$D$18=2,'DatosMN 15'!CR10,IF(Radiofármacos!$D$18=3,'DatosMN 10'!CR10,IF(Radiofármacos!$D$18=4,'DatosMN 5'!CR10,'DatosMN 1'!CR10))))</f>
        <v>52.11999999999999</v>
      </c>
      <c r="CK10" s="6">
        <f>IF(Radiofármacos!$D$18=1,'DatosMN A'!CS10,IF(Radiofármacos!$D$18=2,'DatosMN 15'!CS10,IF(Radiofármacos!$D$18=3,'DatosMN 10'!CS10,IF(Radiofármacos!$D$18=4,'DatosMN 5'!CS10,'DatosMN 1'!CS10))))</f>
        <v>1928.4399999999996</v>
      </c>
    </row>
    <row r="11" spans="2:89" ht="12.75">
      <c r="B11">
        <v>10</v>
      </c>
      <c r="C11" t="s">
        <v>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7"/>
      <c r="CJ11" s="6">
        <f>IF(Radiofármacos!$D$18=1,'DatosMN A'!CR11,IF(Radiofármacos!$D$18=2,'DatosMN 15'!CR11,IF(Radiofármacos!$D$18=3,'DatosMN 10'!CR11,IF(Radiofármacos!$D$18=4,'DatosMN 5'!CR11,'DatosMN 1'!CR11))))</f>
        <v>59</v>
      </c>
      <c r="CK11" s="6">
        <f>IF(Radiofármacos!$D$18=1,'DatosMN A'!CS11,IF(Radiofármacos!$D$18=2,'DatosMN 15'!CS11,IF(Radiofármacos!$D$18=3,'DatosMN 10'!CS11,IF(Radiofármacos!$D$18=4,'DatosMN 5'!CS11,'DatosMN 1'!CS11))))</f>
        <v>2183</v>
      </c>
    </row>
    <row r="12" spans="2:89" ht="12.75">
      <c r="B12">
        <v>11</v>
      </c>
      <c r="C12" t="s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7"/>
      <c r="CJ12" s="6">
        <f>IF(Radiofármacos!$D$18=1,'DatosMN A'!CR12,IF(Radiofármacos!$D$18=2,'DatosMN 15'!CR12,IF(Radiofármacos!$D$18=3,'DatosMN 10'!CR12,IF(Radiofármacos!$D$18=4,'DatosMN 5'!CR12,'DatosMN 1'!CR12))))</f>
        <v>43</v>
      </c>
      <c r="CK12" s="6">
        <f>IF(Radiofármacos!$D$18=1,'DatosMN A'!CS12,IF(Radiofármacos!$D$18=2,'DatosMN 15'!CS12,IF(Radiofármacos!$D$18=3,'DatosMN 10'!CS12,IF(Radiofármacos!$D$18=4,'DatosMN 5'!CS12,'DatosMN 1'!CS12))))</f>
        <v>1591</v>
      </c>
    </row>
    <row r="13" spans="2:89" ht="12.75">
      <c r="B13">
        <v>12</v>
      </c>
      <c r="C13" t="s">
        <v>10</v>
      </c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W13" s="2"/>
      <c r="X13" s="2"/>
      <c r="AB13" s="2"/>
      <c r="AC13" s="2"/>
      <c r="AE13" s="2"/>
      <c r="AI13" s="2"/>
      <c r="AJ13" s="2"/>
      <c r="AK13" s="2"/>
      <c r="AO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G13" s="2"/>
      <c r="BO13" s="2"/>
      <c r="BP13" s="2"/>
      <c r="BQ13" s="2"/>
      <c r="BR13" s="2"/>
      <c r="BZ13" s="2"/>
      <c r="CA13" s="2"/>
      <c r="CB13" s="2"/>
      <c r="CC13" s="2"/>
      <c r="CD13" s="2"/>
      <c r="CE13" s="2"/>
      <c r="CF13" s="2"/>
      <c r="CG13" s="2"/>
      <c r="CH13" s="2"/>
      <c r="CI13" s="7"/>
      <c r="CJ13" s="6">
        <f>IF(Radiofármacos!$D$18=1,'DatosMN A'!CR13,IF(Radiofármacos!$D$18=2,'DatosMN 15'!CR13,IF(Radiofármacos!$D$18=3,'DatosMN 10'!CR13,IF(Radiofármacos!$D$18=4,'DatosMN 5'!CR13,'DatosMN 1'!CR13))))</f>
      </c>
      <c r="CK13" s="6">
        <f>IF(Radiofármacos!$D$18=1,'DatosMN A'!CS13,IF(Radiofármacos!$D$18=2,'DatosMN 15'!CS13,IF(Radiofármacos!$D$18=3,'DatosMN 10'!CS13,IF(Radiofármacos!$D$18=4,'DatosMN 5'!CS13,'DatosMN 1'!CS13))))</f>
      </c>
    </row>
    <row r="14" spans="2:89" ht="12.75">
      <c r="B14">
        <v>13</v>
      </c>
      <c r="C14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7"/>
      <c r="CJ14" s="6">
        <f>IF(Radiofármacos!$D$18=1,'DatosMN A'!CR14,IF(Radiofármacos!$D$18=2,'DatosMN 15'!CR14,IF(Radiofármacos!$D$18=3,'DatosMN 10'!CR14,IF(Radiofármacos!$D$18=4,'DatosMN 5'!CR14,'DatosMN 1'!CR14))))</f>
        <v>63</v>
      </c>
      <c r="CK14" s="6">
        <f>IF(Radiofármacos!$D$18=1,'DatosMN A'!CS14,IF(Radiofármacos!$D$18=2,'DatosMN 15'!CS14,IF(Radiofármacos!$D$18=3,'DatosMN 10'!CS14,IF(Radiofármacos!$D$18=4,'DatosMN 5'!CS14,'DatosMN 1'!CS14))))</f>
        <v>2331</v>
      </c>
    </row>
    <row r="15" spans="2:89" ht="12.75">
      <c r="B15">
        <v>14</v>
      </c>
      <c r="C1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7"/>
      <c r="CJ15" s="6">
        <f>IF(Radiofármacos!$D$18=1,'DatosMN A'!CR15,IF(Radiofármacos!$D$18=2,'DatosMN 15'!CR15,IF(Radiofármacos!$D$18=3,'DatosMN 10'!CR15,IF(Radiofármacos!$D$18=4,'DatosMN 5'!CR15,'DatosMN 1'!CR15))))</f>
        <v>30</v>
      </c>
      <c r="CK15" s="6">
        <f>IF(Radiofármacos!$D$18=1,'DatosMN A'!CS15,IF(Radiofármacos!$D$18=2,'DatosMN 15'!CS15,IF(Radiofármacos!$D$18=3,'DatosMN 10'!CS15,IF(Radiofármacos!$D$18=4,'DatosMN 5'!CS15,'DatosMN 1'!CS15))))</f>
        <v>1110</v>
      </c>
    </row>
    <row r="16" spans="2:89" ht="12.75">
      <c r="B16">
        <v>15</v>
      </c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7"/>
      <c r="CJ16" s="6">
        <f>IF(Radiofármacos!$D$18=1,'DatosMN A'!CR16,IF(Radiofármacos!$D$18=2,'DatosMN 15'!CR16,IF(Radiofármacos!$D$18=3,'DatosMN 10'!CR16,IF(Radiofármacos!$D$18=4,'DatosMN 5'!CR16,'DatosMN 1'!CR16))))</f>
        <v>34</v>
      </c>
      <c r="CK16" s="6">
        <f>IF(Radiofármacos!$D$18=1,'DatosMN A'!CS16,IF(Radiofármacos!$D$18=2,'DatosMN 15'!CS16,IF(Radiofármacos!$D$18=3,'DatosMN 10'!CS16,IF(Radiofármacos!$D$18=4,'DatosMN 5'!CS16,'DatosMN 1'!CS16))))</f>
        <v>1258</v>
      </c>
    </row>
    <row r="17" spans="2:89" ht="12.75">
      <c r="B17">
        <v>16</v>
      </c>
      <c r="C17" t="s">
        <v>27</v>
      </c>
      <c r="F17" s="2"/>
      <c r="G17" s="2"/>
      <c r="H17" s="2"/>
      <c r="I17" s="2"/>
      <c r="J17" s="2"/>
      <c r="K17" s="2"/>
      <c r="L17" s="2"/>
      <c r="N17" s="2"/>
      <c r="O17" s="2"/>
      <c r="Q17" s="2"/>
      <c r="W17" s="2"/>
      <c r="X17" s="2"/>
      <c r="AB17" s="2"/>
      <c r="AC17" s="2"/>
      <c r="AE17" s="2"/>
      <c r="AI17" s="2"/>
      <c r="AK17" s="2"/>
      <c r="AO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G17" s="2"/>
      <c r="BO17" s="2"/>
      <c r="BP17" s="2"/>
      <c r="BQ17" s="2"/>
      <c r="BZ17" s="2"/>
      <c r="CB17" s="2"/>
      <c r="CG17" s="2"/>
      <c r="CH17" s="2"/>
      <c r="CI17" s="7"/>
      <c r="CJ17" s="6">
        <f>IF(Radiofármacos!$D$18=1,'DatosMN A'!CR17,IF(Radiofármacos!$D$18=2,'DatosMN 15'!CR17,IF(Radiofármacos!$D$18=3,'DatosMN 10'!CR17,IF(Radiofármacos!$D$18=4,'DatosMN 5'!CR17,'DatosMN 1'!CR17))))</f>
      </c>
      <c r="CK17" s="6">
        <f>IF(Radiofármacos!$D$18=1,'DatosMN A'!CS17,IF(Radiofármacos!$D$18=2,'DatosMN 15'!CS17,IF(Radiofármacos!$D$18=3,'DatosMN 10'!CS17,IF(Radiofármacos!$D$18=4,'DatosMN 5'!CS17,'DatosMN 1'!CS17))))</f>
      </c>
    </row>
    <row r="18" spans="2:89" ht="12.75">
      <c r="B18">
        <v>17</v>
      </c>
      <c r="C18" t="s">
        <v>25</v>
      </c>
      <c r="F18" s="2"/>
      <c r="G18" s="2"/>
      <c r="H18" s="2"/>
      <c r="I18" s="2"/>
      <c r="J18" s="2"/>
      <c r="K18" s="2"/>
      <c r="L18" s="2"/>
      <c r="N18" s="2"/>
      <c r="O18" s="2"/>
      <c r="Q18" s="2"/>
      <c r="W18" s="2"/>
      <c r="X18" s="2"/>
      <c r="AB18" s="2"/>
      <c r="AC18" s="2"/>
      <c r="AE18" s="2"/>
      <c r="AI18" s="2"/>
      <c r="AK18" s="2"/>
      <c r="AO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G18" s="2"/>
      <c r="BO18" s="2"/>
      <c r="BP18" s="2"/>
      <c r="BQ18" s="2"/>
      <c r="BZ18" s="2"/>
      <c r="CB18" s="2"/>
      <c r="CG18" s="2"/>
      <c r="CI18" s="7"/>
      <c r="CJ18" s="6">
        <f>IF(Radiofármacos!$D$18=1,'DatosMN A'!CR18,IF(Radiofármacos!$D$18=2,'DatosMN 15'!CR18,IF(Radiofármacos!$D$18=3,'DatosMN 10'!CR18,IF(Radiofármacos!$D$18=4,'DatosMN 5'!CR18,'DatosMN 1'!CR18))))</f>
      </c>
      <c r="CK18" s="6">
        <f>IF(Radiofármacos!$D$18=1,'DatosMN A'!CS18,IF(Radiofármacos!$D$18=2,'DatosMN 15'!CS18,IF(Radiofármacos!$D$18=3,'DatosMN 10'!CS18,IF(Radiofármacos!$D$18=4,'DatosMN 5'!CS18,'DatosMN 1'!CS18))))</f>
      </c>
    </row>
    <row r="19" spans="2:89" ht="12.75">
      <c r="B19">
        <v>18</v>
      </c>
      <c r="C19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7"/>
      <c r="CJ19" s="6">
        <f>IF(Radiofármacos!$D$18=1,'DatosMN A'!CR19,IF(Radiofármacos!$D$18=2,'DatosMN 15'!CR19,IF(Radiofármacos!$D$18=3,'DatosMN 10'!CR19,IF(Radiofármacos!$D$18=4,'DatosMN 5'!CR19,'DatosMN 1'!CR19))))</f>
        <v>44</v>
      </c>
      <c r="CK19" s="6">
        <f>IF(Radiofármacos!$D$18=1,'DatosMN A'!CS19,IF(Radiofármacos!$D$18=2,'DatosMN 15'!CS19,IF(Radiofármacos!$D$18=3,'DatosMN 10'!CS19,IF(Radiofármacos!$D$18=4,'DatosMN 5'!CS19,'DatosMN 1'!CS19))))</f>
        <v>1628</v>
      </c>
    </row>
    <row r="20" spans="2:89" ht="12.75">
      <c r="B20">
        <v>19</v>
      </c>
      <c r="C20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7"/>
      <c r="CJ20" s="6">
        <f>IF(Radiofármacos!$D$18=1,'DatosMN A'!CR20,IF(Radiofármacos!$D$18=2,'DatosMN 15'!CR20,IF(Radiofármacos!$D$18=3,'DatosMN 10'!CR20,IF(Radiofármacos!$D$18=4,'DatosMN 5'!CR20,'DatosMN 1'!CR20))))</f>
        <v>50</v>
      </c>
      <c r="CK20" s="6">
        <f>IF(Radiofármacos!$D$18=1,'DatosMN A'!CS20,IF(Radiofármacos!$D$18=2,'DatosMN 15'!CS20,IF(Radiofármacos!$D$18=3,'DatosMN 10'!CS20,IF(Radiofármacos!$D$18=4,'DatosMN 5'!CS20,'DatosMN 1'!CS20))))</f>
        <v>1850</v>
      </c>
    </row>
    <row r="21" spans="2:89" ht="12.75">
      <c r="B21">
        <v>20</v>
      </c>
      <c r="C21" t="s">
        <v>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7"/>
      <c r="CJ21" s="6">
        <f>IF(Radiofármacos!$D$18=1,'DatosMN A'!CR21,IF(Radiofármacos!$D$18=2,'DatosMN 15'!CR21,IF(Radiofármacos!$D$18=3,'DatosMN 10'!CR21,IF(Radiofármacos!$D$18=4,'DatosMN 5'!CR21,'DatosMN 1'!CR21))))</f>
        <v>38</v>
      </c>
      <c r="CK21" s="6">
        <f>IF(Radiofármacos!$D$18=1,'DatosMN A'!CS21,IF(Radiofármacos!$D$18=2,'DatosMN 15'!CS21,IF(Radiofármacos!$D$18=3,'DatosMN 10'!CS21,IF(Radiofármacos!$D$18=4,'DatosMN 5'!CS21,'DatosMN 1'!CS21))))</f>
        <v>1406</v>
      </c>
    </row>
    <row r="22" spans="2:89" ht="12.75">
      <c r="B22">
        <v>21</v>
      </c>
      <c r="C22" t="s">
        <v>26</v>
      </c>
      <c r="F22" s="2"/>
      <c r="G22" s="2"/>
      <c r="H22" s="2"/>
      <c r="I22" s="2"/>
      <c r="J22" s="2"/>
      <c r="K22" s="2"/>
      <c r="L22" s="2"/>
      <c r="N22" s="2"/>
      <c r="O22" s="2"/>
      <c r="Q22" s="2"/>
      <c r="W22" s="2"/>
      <c r="X22" s="2"/>
      <c r="AB22" s="2"/>
      <c r="AC22" s="2"/>
      <c r="AE22" s="2"/>
      <c r="AI22" s="2"/>
      <c r="AK22" s="2"/>
      <c r="AO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G22" s="2"/>
      <c r="BO22" s="2"/>
      <c r="BP22" s="2"/>
      <c r="BQ22" s="2"/>
      <c r="BZ22" s="2"/>
      <c r="CB22" s="2"/>
      <c r="CG22" s="2"/>
      <c r="CH22" s="2"/>
      <c r="CI22" s="7"/>
      <c r="CJ22" s="6">
        <f>IF(Radiofármacos!$D$18=1,'DatosMN A'!CR22,IF(Radiofármacos!$D$18=2,'DatosMN 15'!CR22,IF(Radiofármacos!$D$18=3,'DatosMN 10'!CR22,IF(Radiofármacos!$D$18=4,'DatosMN 5'!CR22,'DatosMN 1'!CR22))))</f>
      </c>
      <c r="CK22" s="6">
        <f>IF(Radiofármacos!$D$18=1,'DatosMN A'!CS22,IF(Radiofármacos!$D$18=2,'DatosMN 15'!CS22,IF(Radiofármacos!$D$18=3,'DatosMN 10'!CS22,IF(Radiofármacos!$D$18=4,'DatosMN 5'!CS22,'DatosMN 1'!CS22))))</f>
      </c>
    </row>
    <row r="23" spans="2:89" ht="12.75">
      <c r="B23">
        <v>22</v>
      </c>
      <c r="C23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7"/>
      <c r="CJ23" s="6">
        <f>IF(Radiofármacos!$D$18=1,'DatosMN A'!CR23,IF(Radiofármacos!$D$18=2,'DatosMN 15'!CR23,IF(Radiofármacos!$D$18=3,'DatosMN 10'!CR23,IF(Radiofármacos!$D$18=4,'DatosMN 5'!CR23,'DatosMN 1'!CR23))))</f>
        <v>39</v>
      </c>
      <c r="CK23" s="6">
        <f>IF(Radiofármacos!$D$18=1,'DatosMN A'!CS23,IF(Radiofármacos!$D$18=2,'DatosMN 15'!CS23,IF(Radiofármacos!$D$18=3,'DatosMN 10'!CS23,IF(Radiofármacos!$D$18=4,'DatosMN 5'!CS23,'DatosMN 1'!CS23))))</f>
        <v>1443</v>
      </c>
    </row>
    <row r="24" spans="2:89" ht="12.75">
      <c r="B24">
        <v>23</v>
      </c>
      <c r="C24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7"/>
      <c r="CJ24" s="6">
        <f>IF(Radiofármacos!$D$18=1,'DatosMN A'!CR24,IF(Radiofármacos!$D$18=2,'DatosMN 15'!CR24,IF(Radiofármacos!$D$18=3,'DatosMN 10'!CR24,IF(Radiofármacos!$D$18=4,'DatosMN 5'!CR24,'DatosMN 1'!CR24))))</f>
        <v>29</v>
      </c>
      <c r="CK24" s="6">
        <f>IF(Radiofármacos!$D$18=1,'DatosMN A'!CS24,IF(Radiofármacos!$D$18=2,'DatosMN 15'!CS24,IF(Radiofármacos!$D$18=3,'DatosMN 10'!CS24,IF(Radiofármacos!$D$18=4,'DatosMN 5'!CS24,'DatosMN 1'!CS24))))</f>
        <v>1073</v>
      </c>
    </row>
    <row r="25" spans="2:89" ht="12.75">
      <c r="B25">
        <v>24</v>
      </c>
      <c r="C25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7"/>
      <c r="CJ25" s="6">
        <f>IF(Radiofármacos!$D$18=1,'DatosMN A'!CR25,IF(Radiofármacos!$D$18=2,'DatosMN 15'!CR25,IF(Radiofármacos!$D$18=3,'DatosMN 10'!CR25,IF(Radiofármacos!$D$18=4,'DatosMN 5'!CR25,'DatosMN 1'!CR25))))</f>
        <v>72000</v>
      </c>
      <c r="CK25" s="6">
        <f>IF(Radiofármacos!$D$18=1,'DatosMN A'!CS25,IF(Radiofármacos!$D$18=2,'DatosMN 15'!CS25,IF(Radiofármacos!$D$18=3,'DatosMN 10'!CS25,IF(Radiofármacos!$D$18=4,'DatosMN 5'!CS25,'DatosMN 1'!CS25))))</f>
        <v>2664000</v>
      </c>
    </row>
    <row r="26" spans="2:89" ht="12.75">
      <c r="B26">
        <v>25</v>
      </c>
      <c r="C26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7"/>
      <c r="CJ26" s="6">
        <f>IF(Radiofármacos!$D$18=1,'DatosMN A'!CR26,IF(Radiofármacos!$D$18=2,'DatosMN 15'!CR26,IF(Radiofármacos!$D$18=3,'DatosMN 10'!CR26,IF(Radiofármacos!$D$18=4,'DatosMN 5'!CR26,'DatosMN 1'!CR26))))</f>
        <v>55</v>
      </c>
      <c r="CK26" s="6">
        <f>IF(Radiofármacos!$D$18=1,'DatosMN A'!CS26,IF(Radiofármacos!$D$18=2,'DatosMN 15'!CS26,IF(Radiofármacos!$D$18=3,'DatosMN 10'!CS26,IF(Radiofármacos!$D$18=4,'DatosMN 5'!CS26,'DatosMN 1'!CS26))))</f>
        <v>2035</v>
      </c>
    </row>
    <row r="27" spans="2:89" ht="12.75">
      <c r="B27">
        <v>26</v>
      </c>
      <c r="C27" t="s">
        <v>18</v>
      </c>
      <c r="F27" s="2"/>
      <c r="G27" s="2"/>
      <c r="H27" s="2"/>
      <c r="I27" s="2"/>
      <c r="J27" s="2"/>
      <c r="N27" s="2"/>
      <c r="O27" s="2"/>
      <c r="AB27" s="2"/>
      <c r="AD27" s="2"/>
      <c r="AS27" s="2"/>
      <c r="AT27" s="2"/>
      <c r="AU27" s="2"/>
      <c r="AV27" s="2"/>
      <c r="AW27" s="2"/>
      <c r="AX27" s="2"/>
      <c r="BO27" s="2"/>
      <c r="BP27" s="2"/>
      <c r="BQ27" s="2"/>
      <c r="BR27" s="2"/>
      <c r="CA27" s="2"/>
      <c r="CB27" s="2"/>
      <c r="CC27" s="2"/>
      <c r="CD27" s="2"/>
      <c r="CE27" s="2"/>
      <c r="CF27" s="2"/>
      <c r="CI27" s="7"/>
      <c r="CJ27" s="6">
        <f>IF(Radiofármacos!$D$18=1,'DatosMN A'!CR27,IF(Radiofármacos!$D$18=2,'DatosMN 15'!CR27,IF(Radiofármacos!$D$18=3,'DatosMN 10'!CR27,IF(Radiofármacos!$D$18=4,'DatosMN 5'!CR27,'DatosMN 1'!CR27))))</f>
      </c>
      <c r="CK27" s="6">
        <f>IF(Radiofármacos!$D$18=1,'DatosMN A'!CS27,IF(Radiofármacos!$D$18=2,'DatosMN 15'!CS27,IF(Radiofármacos!$D$18=3,'DatosMN 10'!CS27,IF(Radiofármacos!$D$18=4,'DatosMN 5'!CS27,'DatosMN 1'!CS27))))</f>
      </c>
    </row>
    <row r="28" spans="2:89" ht="12.75">
      <c r="B28">
        <v>27</v>
      </c>
      <c r="C28" t="s">
        <v>23</v>
      </c>
      <c r="F28" s="2"/>
      <c r="G28" s="2"/>
      <c r="H28" s="2"/>
      <c r="I28" s="2"/>
      <c r="J28" s="2"/>
      <c r="N28" s="2"/>
      <c r="Z28" s="2"/>
      <c r="AA28" s="2"/>
      <c r="BE28" s="2"/>
      <c r="BF28" s="2"/>
      <c r="CI28" s="7"/>
      <c r="CJ28" s="6">
        <f>IF(Radiofármacos!$D$18=1,'DatosMN A'!CR28,IF(Radiofármacos!$D$18=2,'DatosMN 15'!CR28,IF(Radiofármacos!$D$18=3,'DatosMN 10'!CR28,IF(Radiofármacos!$D$18=4,'DatosMN 5'!CR28,'DatosMN 1'!CR28))))</f>
      </c>
      <c r="CK28" s="6">
        <f>IF(Radiofármacos!$D$18=1,'DatosMN A'!CS28,IF(Radiofármacos!$D$18=2,'DatosMN 15'!CS28,IF(Radiofármacos!$D$18=3,'DatosMN 10'!CS28,IF(Radiofármacos!$D$18=4,'DatosMN 5'!CS28,'DatosMN 1'!CS28))))</f>
      </c>
    </row>
    <row r="29" spans="2:89" ht="12.75">
      <c r="B29">
        <v>28</v>
      </c>
      <c r="C29" t="s">
        <v>29</v>
      </c>
      <c r="F29" s="2"/>
      <c r="G29" s="2"/>
      <c r="H29" s="2"/>
      <c r="I29" s="2"/>
      <c r="J29" s="2"/>
      <c r="K29" s="2"/>
      <c r="L29" s="2"/>
      <c r="N29" s="2"/>
      <c r="O29" s="2"/>
      <c r="Q29" s="2"/>
      <c r="W29" s="2"/>
      <c r="X29" s="2"/>
      <c r="AB29" s="2"/>
      <c r="AC29" s="2"/>
      <c r="AE29" s="2"/>
      <c r="AK29" s="2"/>
      <c r="AO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G29" s="2"/>
      <c r="BO29" s="2"/>
      <c r="BP29" s="2"/>
      <c r="BQ29" s="2"/>
      <c r="BZ29" s="2"/>
      <c r="CB29" s="2"/>
      <c r="CG29" s="2"/>
      <c r="CH29" s="2"/>
      <c r="CI29" s="7"/>
      <c r="CJ29" s="6">
        <f>IF(Radiofármacos!$D$18=1,'DatosMN A'!CR29,IF(Radiofármacos!$D$18=2,'DatosMN 15'!CR29,IF(Radiofármacos!$D$18=3,'DatosMN 10'!CR29,IF(Radiofármacos!$D$18=4,'DatosMN 5'!CR29,'DatosMN 1'!CR29))))</f>
      </c>
      <c r="CK29" s="6">
        <f>IF(Radiofármacos!$D$18=1,'DatosMN A'!CS29,IF(Radiofármacos!$D$18=2,'DatosMN 15'!CS29,IF(Radiofármacos!$D$18=3,'DatosMN 10'!CS29,IF(Radiofármacos!$D$18=4,'DatosMN 5'!CS29,'DatosMN 1'!CS29))))</f>
      </c>
    </row>
    <row r="30" spans="3:89" ht="12.75">
      <c r="C30" t="s"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7"/>
      <c r="CJ30" s="6">
        <f>IF(Radiofármacos!$D$18=1,'DatosMN A'!CR30,IF(Radiofármacos!$D$18=2,'DatosMN 15'!CR30,IF(Radiofármacos!$D$18=3,'DatosMN 10'!CR30,IF(Radiofármacos!$D$18=4,'DatosMN 5'!CR30,'DatosMN 1'!CR30))))</f>
        <v>40</v>
      </c>
      <c r="CK30" s="6">
        <f>IF(Radiofármacos!$D$18=1,'DatosMN A'!CS30,IF(Radiofármacos!$D$18=2,'DatosMN 15'!CS30,IF(Radiofármacos!$D$18=3,'DatosMN 10'!CS30,IF(Radiofármacos!$D$18=4,'DatosMN 5'!CS30,'DatosMN 1'!CS30))))</f>
        <v>1480</v>
      </c>
    </row>
    <row r="31" spans="6:89" ht="12.75">
      <c r="F31" s="2"/>
      <c r="G31" s="2"/>
      <c r="H31" s="2"/>
      <c r="I31" s="2"/>
      <c r="J31" s="2"/>
      <c r="CI31" s="7"/>
      <c r="CJ31" s="6"/>
      <c r="CK31" s="6"/>
    </row>
    <row r="32" spans="6:89" ht="12.75">
      <c r="F32" s="2"/>
      <c r="G32" s="2"/>
      <c r="H32" s="2"/>
      <c r="I32" s="2"/>
      <c r="J32" s="2"/>
      <c r="CI32" s="7"/>
      <c r="CJ32" s="6"/>
      <c r="CK32" s="6"/>
    </row>
    <row r="33" spans="3:89" ht="12.75">
      <c r="C33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7"/>
      <c r="CJ33" s="6">
        <f>IF(Radiofármacos!$D$18=1,'DatosMN A'!CR33,IF(Radiofármacos!$D$18=2,'DatosMN 15'!CR33,IF(Radiofármacos!$D$18=3,'DatosMN 10'!CR33,IF(Radiofármacos!$D$18=4,'DatosMN 5'!CR33,'DatosMN 1'!CR33))))</f>
        <v>3700</v>
      </c>
      <c r="CK33" s="6">
        <f>IF(Radiofármacos!$D$18=1,'DatosMN A'!CS33,IF(Radiofármacos!$D$18=2,'DatosMN 15'!CS33,IF(Radiofármacos!$D$18=3,'DatosMN 10'!CS33,IF(Radiofármacos!$D$18=4,'DatosMN 5'!CS33,'DatosMN 1'!CS33))))</f>
        <v>136900</v>
      </c>
    </row>
    <row r="34" ht="12.75">
      <c r="CI34" s="5"/>
    </row>
    <row r="35" ht="12.75">
      <c r="CI35" s="5"/>
    </row>
    <row r="36" ht="12.75">
      <c r="CI36" s="5"/>
    </row>
    <row r="37" ht="12.75">
      <c r="CI37" s="5"/>
    </row>
    <row r="38" ht="12.75">
      <c r="CI38" s="5"/>
    </row>
    <row r="39" ht="12.75">
      <c r="CI39" s="5"/>
    </row>
    <row r="40" ht="12.75">
      <c r="CI40" s="5"/>
    </row>
    <row r="41" ht="12.75">
      <c r="CI41" s="5"/>
    </row>
    <row r="42" ht="12.75">
      <c r="CI42" s="5"/>
    </row>
    <row r="43" ht="12.75">
      <c r="CI43" s="5"/>
    </row>
    <row r="44" ht="12.75">
      <c r="CI44" s="5"/>
    </row>
    <row r="45" ht="12.75">
      <c r="CI45" s="5"/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fpro@hcu-lblesa.es</Manager>
  <Company>Sº Física y Prot. Rad.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Dosis Pacientes MN</dc:title>
  <dc:subject>Dosis</dc:subject>
  <dc:creator>P. Ruiz, Mª A. Rivas</dc:creator>
  <cp:keywords/>
  <dc:description/>
  <cp:lastModifiedBy>HCUZ</cp:lastModifiedBy>
  <cp:lastPrinted>2007-02-28T12:38:25Z</cp:lastPrinted>
  <dcterms:created xsi:type="dcterms:W3CDTF">1999-10-18T06:43:05Z</dcterms:created>
  <dcterms:modified xsi:type="dcterms:W3CDTF">2007-02-28T12:46:02Z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