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eLibro"/>
  <bookViews>
    <workbookView xWindow="105" yWindow="65401" windowWidth="11730" windowHeight="6240" tabRatio="601" activeTab="1"/>
  </bookViews>
  <sheets>
    <sheet name="Autores" sheetId="1" r:id="rId1"/>
    <sheet name="Principal" sheetId="2" r:id="rId2"/>
    <sheet name="Dosis embrión feto diag" sheetId="3" state="hidden" r:id="rId3"/>
    <sheet name="Dosis Hiper Post" sheetId="4" state="hidden" r:id="rId4"/>
    <sheet name="DatosHiper Post" sheetId="5" state="hidden" r:id="rId5"/>
    <sheet name="Dosis Eu post" sheetId="6" state="hidden" r:id="rId6"/>
    <sheet name="DatosEu post" sheetId="7" state="hidden" r:id="rId7"/>
    <sheet name="Dosis embrión feto atiroideo" sheetId="8" state="hidden" r:id="rId8"/>
    <sheet name="Datos AT" sheetId="9" state="hidden" r:id="rId9"/>
    <sheet name="Radiofármacos" sheetId="10" state="hidden" r:id="rId10"/>
    <sheet name="DatosFetoDiagnost" sheetId="11" state="hidden" r:id="rId11"/>
    <sheet name="Dosis embrión feto Hiper" sheetId="12" state="hidden" r:id="rId12"/>
    <sheet name="DatosFetoHiper" sheetId="13" state="hidden" r:id="rId13"/>
  </sheets>
  <definedNames/>
  <calcPr fullCalcOnLoad="1"/>
</workbook>
</file>

<file path=xl/comments10.xml><?xml version="1.0" encoding="utf-8"?>
<comments xmlns="http://schemas.openxmlformats.org/spreadsheetml/2006/main">
  <authors>
    <author>fisica1</author>
  </authors>
  <commentList>
    <comment ref="C2" authorId="0">
      <text>
        <r>
          <rPr>
            <b/>
            <sz val="8"/>
            <rFont val="Tahoma"/>
            <family val="0"/>
          </rPr>
          <t>fisica1:</t>
        </r>
        <r>
          <rPr>
            <sz val="8"/>
            <rFont val="Tahoma"/>
            <family val="0"/>
          </rPr>
          <t xml:space="preserve">
Está relacionado con el número de fármacos de cada isótopo</t>
        </r>
      </text>
    </comment>
    <comment ref="A27" authorId="0">
      <text>
        <r>
          <rPr>
            <b/>
            <sz val="8"/>
            <rFont val="Tahoma"/>
            <family val="0"/>
          </rPr>
          <t>fisica1:</t>
        </r>
        <r>
          <rPr>
            <sz val="8"/>
            <rFont val="Tahoma"/>
            <family val="0"/>
          </rPr>
          <t xml:space="preserve">
Da el número de orden del radiofármaco en la tabla Stabin</t>
        </r>
      </text>
    </comment>
  </commentList>
</comments>
</file>

<file path=xl/comments11.xml><?xml version="1.0" encoding="utf-8"?>
<comments xmlns="http://schemas.openxmlformats.org/spreadsheetml/2006/main">
  <authors>
    <author>Fpro4</author>
  </authors>
  <commentList>
    <comment ref="BZ34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comments12.xml><?xml version="1.0" encoding="utf-8"?>
<comments xmlns="http://schemas.openxmlformats.org/spreadsheetml/2006/main">
  <authors>
    <author>fisica1</author>
  </authors>
  <commentList>
    <comment ref="J9" authorId="0">
      <text>
        <r>
          <rPr>
            <b/>
            <sz val="8"/>
            <rFont val="Tahoma"/>
            <family val="0"/>
          </rPr>
          <t>T (u) = Semiperiodo de captación del tiroides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Fpro4</author>
  </authors>
  <commentList>
    <comment ref="BZ34" authorId="0">
      <text>
        <r>
          <rPr>
            <b/>
            <sz val="8"/>
            <rFont val="Tahoma"/>
            <family val="0"/>
          </rPr>
          <t>Valor calculado con tablas grupo.</t>
        </r>
      </text>
    </comment>
  </commentList>
</comments>
</file>

<file path=xl/sharedStrings.xml><?xml version="1.0" encoding="utf-8"?>
<sst xmlns="http://schemas.openxmlformats.org/spreadsheetml/2006/main" count="228" uniqueCount="137">
  <si>
    <t>media del resto icrp 60</t>
  </si>
  <si>
    <t>Nombre y apellidos del paciente :</t>
  </si>
  <si>
    <t>Fecha de administración :</t>
  </si>
  <si>
    <t>Actividad Administrada :</t>
  </si>
  <si>
    <t>mCi</t>
  </si>
  <si>
    <t>MBq</t>
  </si>
  <si>
    <t>Unidades</t>
  </si>
  <si>
    <t>mGy/MBq</t>
  </si>
  <si>
    <t>Tl-201</t>
  </si>
  <si>
    <t>Ga-67</t>
  </si>
  <si>
    <t>Tc-99m</t>
  </si>
  <si>
    <t>In-111</t>
  </si>
  <si>
    <t>I-123</t>
  </si>
  <si>
    <t>I-125</t>
  </si>
  <si>
    <t>I-131</t>
  </si>
  <si>
    <t>Xe-133</t>
  </si>
  <si>
    <t>Plaquetas</t>
  </si>
  <si>
    <t>Albumina (HSA)</t>
  </si>
  <si>
    <t>DMSA</t>
  </si>
  <si>
    <t>Microesferas Albumina</t>
  </si>
  <si>
    <t>MIBI (reposo)</t>
  </si>
  <si>
    <t>MIBI (esfuerzo)</t>
  </si>
  <si>
    <t>MIBG</t>
  </si>
  <si>
    <t>Hippuran</t>
  </si>
  <si>
    <t>MAA</t>
  </si>
  <si>
    <t>Isótopo :</t>
  </si>
  <si>
    <t>Fármaco :</t>
  </si>
  <si>
    <t>*</t>
  </si>
  <si>
    <t>F-18</t>
  </si>
  <si>
    <t>Co-57</t>
  </si>
  <si>
    <t>FDG</t>
  </si>
  <si>
    <t>Edad gestacional:</t>
  </si>
  <si>
    <t>3 meses</t>
  </si>
  <si>
    <t>6 meses</t>
  </si>
  <si>
    <t>9 meses</t>
  </si>
  <si>
    <t>Co-58</t>
  </si>
  <si>
    <t>Co-60</t>
  </si>
  <si>
    <t>I-124</t>
  </si>
  <si>
    <t>I-126</t>
  </si>
  <si>
    <t>I-130</t>
  </si>
  <si>
    <t>Xe-127</t>
  </si>
  <si>
    <t>Vitamina B1, Normal-vaciando</t>
  </si>
  <si>
    <t>Vitamina B12, Normal- No vaciando</t>
  </si>
  <si>
    <t>Vitamina B12, PA- vaciando</t>
  </si>
  <si>
    <t>Vitamina B12, PA- No vaciando</t>
  </si>
  <si>
    <t>Vitamina B12, Normal- vaciando</t>
  </si>
  <si>
    <t>Fluoruro de sodio</t>
  </si>
  <si>
    <t>Citrato</t>
  </si>
  <si>
    <t>IMP</t>
  </si>
  <si>
    <t>Ioduro de Sodio</t>
  </si>
  <si>
    <t>HSA</t>
  </si>
  <si>
    <t>Rosa de Bengala</t>
  </si>
  <si>
    <t>DTPA</t>
  </si>
  <si>
    <t>Pentatreotido</t>
  </si>
  <si>
    <t>Glóbulos rojos</t>
  </si>
  <si>
    <t>Disofenin</t>
  </si>
  <si>
    <t>DTPA aerosol</t>
  </si>
  <si>
    <t>Glucoheptonato</t>
  </si>
  <si>
    <t>HDP</t>
  </si>
  <si>
    <t>HEDP</t>
  </si>
  <si>
    <t>Macroa. Albumina(MAA)</t>
  </si>
  <si>
    <t>MAG 3</t>
  </si>
  <si>
    <t>MDP</t>
  </si>
  <si>
    <t>Sulfuro Coloidal Normal</t>
  </si>
  <si>
    <t>Sulfuro Coloidal enferm. hepática</t>
  </si>
  <si>
    <t>Teboroxima</t>
  </si>
  <si>
    <t>Glóbulos blancos</t>
  </si>
  <si>
    <t>5 min., Espirometría 5 litros</t>
  </si>
  <si>
    <t>5 min., Espirometría 7.5 litros</t>
  </si>
  <si>
    <t>5 min., Espirometría 10 litros</t>
  </si>
  <si>
    <t>Inyección</t>
  </si>
  <si>
    <t>Dosis embrión /Feto (mGy)</t>
  </si>
  <si>
    <t>Fetal Dose calculation workbook. M.G. Stabin. 1997.</t>
  </si>
  <si>
    <t>Estimación de dosis al embrión/feto en Medicina Nuclear diagnóstica</t>
  </si>
  <si>
    <t xml:space="preserve">Estimación de dosis al embrión/feto con I-131 en pacientes con hipertiroidismo </t>
  </si>
  <si>
    <t>Edad gestacional (meses) :</t>
  </si>
  <si>
    <t>T(u) (horas):</t>
  </si>
  <si>
    <t>% Captación:</t>
  </si>
  <si>
    <t>Temprano</t>
  </si>
  <si>
    <t>Estimación de dosis al embrión/feto con I-131 en pacientes atiroideos</t>
  </si>
  <si>
    <t>Semanas entre la administración  y la concepción :</t>
  </si>
  <si>
    <t>%/sem</t>
  </si>
  <si>
    <t>Con mCi</t>
  </si>
  <si>
    <t>Con MBq</t>
  </si>
  <si>
    <t>Estimación de dosis al embrión/feto con I-131 en pacientes Eutiroideos                       ( Concepción post administración)</t>
  </si>
  <si>
    <t>Estimación de dosis al embrión/Feto en Medicina Nuclear</t>
  </si>
  <si>
    <t>Basado en : Fetal Dose calculation workbook. M.G. Stabin. 1997.</t>
  </si>
  <si>
    <t>Isótopos</t>
  </si>
  <si>
    <t>HMPAO</t>
  </si>
  <si>
    <t>Pertecnectato</t>
  </si>
  <si>
    <t>Eritrocitos-In vitro</t>
  </si>
  <si>
    <t>Eritrocitos-In vivo</t>
  </si>
  <si>
    <t>Cloruro</t>
  </si>
  <si>
    <t>Indice isot.</t>
  </si>
  <si>
    <t>AsignaRadiofármacos</t>
  </si>
  <si>
    <t>Indice Radiofármaco</t>
  </si>
  <si>
    <t>Indices isótopos</t>
  </si>
  <si>
    <t>Edad gest.</t>
  </si>
  <si>
    <t>Indice gest</t>
  </si>
  <si>
    <t>Indice unidades</t>
  </si>
  <si>
    <t>Elimina 0</t>
  </si>
  <si>
    <t>Grupo</t>
  </si>
  <si>
    <t>Indice grupo</t>
  </si>
  <si>
    <t>Indice total radiofármaco</t>
  </si>
  <si>
    <t>Dosis Feto</t>
  </si>
  <si>
    <t>Normalizada</t>
  </si>
  <si>
    <t>mGy con A (MBq)</t>
  </si>
  <si>
    <t>mGy con A (mCi)</t>
  </si>
  <si>
    <t>Total</t>
  </si>
  <si>
    <t>Para elegir radiofármaco en desplegable</t>
  </si>
  <si>
    <t>T (u) 2,9</t>
  </si>
  <si>
    <t>T(u) 6,1</t>
  </si>
  <si>
    <t>T (u)</t>
  </si>
  <si>
    <t>Indice T (u)</t>
  </si>
  <si>
    <t>% cap</t>
  </si>
  <si>
    <t>Indice cap</t>
  </si>
  <si>
    <t>Meses</t>
  </si>
  <si>
    <t>Indice mes</t>
  </si>
  <si>
    <t>Indice unid</t>
  </si>
  <si>
    <t>Indice</t>
  </si>
  <si>
    <t>Edad</t>
  </si>
  <si>
    <t xml:space="preserve">Temprano </t>
  </si>
  <si>
    <t xml:space="preserve">Indice </t>
  </si>
  <si>
    <t>Dosis(mGy/MBq)</t>
  </si>
  <si>
    <t xml:space="preserve">Unidades </t>
  </si>
  <si>
    <t>Semanas</t>
  </si>
  <si>
    <t>% Capt</t>
  </si>
  <si>
    <t>%</t>
  </si>
  <si>
    <t>Indicaptacion</t>
  </si>
  <si>
    <t>Estimación de dosis al embrión/feto con I-131 en pacientes con hipertiroidismo (Concepción post administración)</t>
  </si>
  <si>
    <t>Concepción pre-administración</t>
  </si>
  <si>
    <t>Concepción post-administración I-131</t>
  </si>
  <si>
    <t>Eritrocitos calientes</t>
  </si>
  <si>
    <t>PYP</t>
  </si>
  <si>
    <t xml:space="preserve">Realizada por Mª Angeles Rivas Ballarín y Pedro Ruiz Manzano. </t>
  </si>
  <si>
    <t>mrivasb@salud.aragon.es</t>
  </si>
  <si>
    <t>pruizm@salud.aragon.es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</si>
</sst>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mm\ d\,\ yyyy"/>
    <numFmt numFmtId="181" formatCode="0.0000"/>
    <numFmt numFmtId="182" formatCode="0.000"/>
    <numFmt numFmtId="183" formatCode="0.E+00"/>
    <numFmt numFmtId="184" formatCode="0.0.E+00"/>
    <numFmt numFmtId="185" formatCode="0.00.E+00"/>
    <numFmt numFmtId="186" formatCode="00000"/>
    <numFmt numFmtId="187" formatCode="0.0000000"/>
    <numFmt numFmtId="188" formatCode="0.0E+0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53"/>
      <name val="Times New Roman"/>
      <family val="1"/>
    </font>
    <font>
      <b/>
      <sz val="8"/>
      <name val="Tahoma"/>
      <family val="0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0"/>
      <color indexed="53"/>
      <name val="Arial"/>
      <family val="2"/>
    </font>
    <font>
      <sz val="10"/>
      <color indexed="17"/>
      <name val="Geneva"/>
      <family val="0"/>
    </font>
    <font>
      <sz val="12"/>
      <color indexed="10"/>
      <name val="Times New Roman"/>
      <family val="1"/>
    </font>
    <font>
      <b/>
      <u val="single"/>
      <sz val="10"/>
      <name val="Geneva"/>
      <family val="0"/>
    </font>
    <font>
      <b/>
      <sz val="10"/>
      <color indexed="53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53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b/>
      <sz val="12"/>
      <color indexed="61"/>
      <name val="Times New Roman"/>
      <family val="1"/>
    </font>
    <font>
      <b/>
      <sz val="14"/>
      <name val="Comic Sans MS"/>
      <family val="4"/>
    </font>
    <font>
      <b/>
      <sz val="10"/>
      <color indexed="53"/>
      <name val="Comic Sans MS"/>
      <family val="4"/>
    </font>
    <font>
      <b/>
      <sz val="11"/>
      <color indexed="9"/>
      <name val="Comic Sans MS"/>
      <family val="4"/>
    </font>
    <font>
      <sz val="10"/>
      <color indexed="23"/>
      <name val="Comic Sans MS"/>
      <family val="4"/>
    </font>
    <font>
      <b/>
      <sz val="10"/>
      <color indexed="52"/>
      <name val="Comic Sans MS"/>
      <family val="4"/>
    </font>
    <font>
      <sz val="12"/>
      <color indexed="57"/>
      <name val="Times New Roman"/>
      <family val="1"/>
    </font>
    <font>
      <b/>
      <sz val="14"/>
      <color indexed="12"/>
      <name val="Times New Roman"/>
      <family val="1"/>
    </font>
    <font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sz val="10"/>
      <color indexed="23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23"/>
      <name val="Comic Sans MS"/>
      <family val="4"/>
    </font>
    <font>
      <b/>
      <sz val="10"/>
      <color indexed="23"/>
      <name val="Geneva"/>
      <family val="0"/>
    </font>
    <font>
      <b/>
      <sz val="8"/>
      <name val="Geneva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0" fillId="0" borderId="0" xfId="0" applyAlignment="1" applyProtection="1">
      <alignment horizontal="center"/>
      <protection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Border="1" applyAlignment="1" applyProtection="1">
      <alignment horizontal="center"/>
      <protection locked="0"/>
    </xf>
    <xf numFmtId="185" fontId="10" fillId="0" borderId="0" xfId="0" applyNumberFormat="1" applyFont="1" applyFill="1" applyBorder="1" applyAlignment="1" applyProtection="1">
      <alignment horizontal="center"/>
      <protection locked="0"/>
    </xf>
    <xf numFmtId="185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center"/>
      <protection locked="0"/>
    </xf>
    <xf numFmtId="185" fontId="10" fillId="0" borderId="0" xfId="0" applyNumberFormat="1" applyFont="1" applyBorder="1" applyAlignment="1" applyProtection="1">
      <alignment horizontal="center"/>
      <protection locked="0"/>
    </xf>
    <xf numFmtId="185" fontId="4" fillId="0" borderId="0" xfId="0" applyNumberFormat="1" applyFont="1" applyBorder="1" applyAlignment="1" applyProtection="1">
      <alignment horizontal="center"/>
      <protection/>
    </xf>
    <xf numFmtId="11" fontId="4" fillId="0" borderId="0" xfId="0" applyNumberFormat="1" applyFont="1" applyBorder="1" applyAlignment="1" applyProtection="1">
      <alignment horizontal="center"/>
      <protection locked="0"/>
    </xf>
    <xf numFmtId="11" fontId="4" fillId="0" borderId="0" xfId="0" applyNumberFormat="1" applyFont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/>
      <protection locked="0"/>
    </xf>
    <xf numFmtId="11" fontId="4" fillId="0" borderId="0" xfId="0" applyNumberFormat="1" applyFont="1" applyAlignment="1">
      <alignment horizontal="center"/>
    </xf>
    <xf numFmtId="11" fontId="4" fillId="0" borderId="0" xfId="0" applyNumberFormat="1" applyFont="1" applyBorder="1" applyAlignment="1" applyProtection="1">
      <alignment horizontal="center"/>
      <protection/>
    </xf>
    <xf numFmtId="11" fontId="4" fillId="0" borderId="0" xfId="0" applyNumberFormat="1" applyFont="1" applyAlignment="1">
      <alignment/>
    </xf>
    <xf numFmtId="11" fontId="4" fillId="0" borderId="0" xfId="0" applyNumberFormat="1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/>
      <protection/>
    </xf>
    <xf numFmtId="11" fontId="4" fillId="0" borderId="0" xfId="0" applyNumberFormat="1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Fill="1" applyAlignment="1">
      <alignment/>
    </xf>
    <xf numFmtId="11" fontId="11" fillId="0" borderId="0" xfId="0" applyNumberFormat="1" applyFont="1" applyFill="1" applyBorder="1" applyAlignment="1">
      <alignment/>
    </xf>
    <xf numFmtId="11" fontId="11" fillId="0" borderId="0" xfId="0" applyNumberFormat="1" applyFont="1" applyFill="1" applyBorder="1" applyAlignment="1" applyProtection="1">
      <alignment/>
      <protection locked="0"/>
    </xf>
    <xf numFmtId="11" fontId="1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188" fontId="0" fillId="0" borderId="1" xfId="0" applyNumberFormat="1" applyBorder="1" applyAlignment="1">
      <alignment/>
    </xf>
    <xf numFmtId="188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 applyProtection="1">
      <alignment horizontal="center"/>
      <protection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2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 applyProtection="1">
      <alignment/>
      <protection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8" borderId="0" xfId="0" applyFill="1" applyAlignment="1" applyProtection="1">
      <alignment/>
      <protection/>
    </xf>
    <xf numFmtId="0" fontId="0" fillId="9" borderId="0" xfId="0" applyFill="1" applyAlignment="1">
      <alignment horizontal="center"/>
    </xf>
    <xf numFmtId="185" fontId="4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 wrapText="1"/>
    </xf>
    <xf numFmtId="185" fontId="4" fillId="9" borderId="0" xfId="0" applyNumberFormat="1" applyFont="1" applyFill="1" applyAlignment="1">
      <alignment horizontal="center" wrapText="1"/>
    </xf>
    <xf numFmtId="0" fontId="0" fillId="10" borderId="0" xfId="0" applyFill="1" applyAlignment="1">
      <alignment/>
    </xf>
    <xf numFmtId="0" fontId="4" fillId="10" borderId="0" xfId="0" applyFont="1" applyFill="1" applyAlignment="1" applyProtection="1">
      <alignment horizontal="center"/>
      <protection/>
    </xf>
    <xf numFmtId="0" fontId="0" fillId="10" borderId="1" xfId="0" applyFill="1" applyBorder="1" applyAlignment="1">
      <alignment/>
    </xf>
    <xf numFmtId="0" fontId="0" fillId="5" borderId="0" xfId="0" applyFill="1" applyAlignment="1">
      <alignment/>
    </xf>
    <xf numFmtId="185" fontId="4" fillId="5" borderId="0" xfId="0" applyNumberFormat="1" applyFont="1" applyFill="1" applyAlignment="1">
      <alignment horizontal="center"/>
    </xf>
    <xf numFmtId="11" fontId="0" fillId="5" borderId="0" xfId="0" applyNumberFormat="1" applyFill="1" applyAlignment="1">
      <alignment/>
    </xf>
    <xf numFmtId="11" fontId="4" fillId="5" borderId="0" xfId="0" applyNumberFormat="1" applyFont="1" applyFill="1" applyBorder="1" applyAlignment="1" applyProtection="1">
      <alignment horizontal="center"/>
      <protection locked="0"/>
    </xf>
    <xf numFmtId="11" fontId="4" fillId="5" borderId="0" xfId="0" applyNumberFormat="1" applyFont="1" applyFill="1" applyAlignment="1">
      <alignment horizontal="center"/>
    </xf>
    <xf numFmtId="11" fontId="0" fillId="5" borderId="0" xfId="0" applyNumberFormat="1" applyFill="1" applyBorder="1" applyAlignment="1">
      <alignment/>
    </xf>
    <xf numFmtId="9" fontId="0" fillId="0" borderId="0" xfId="0" applyNumberFormat="1" applyAlignment="1">
      <alignment horizontal="right"/>
    </xf>
    <xf numFmtId="0" fontId="4" fillId="5" borderId="0" xfId="0" applyNumberFormat="1" applyFont="1" applyFill="1" applyAlignment="1">
      <alignment horizontal="center"/>
    </xf>
    <xf numFmtId="0" fontId="4" fillId="5" borderId="0" xfId="0" applyNumberFormat="1" applyFont="1" applyFill="1" applyBorder="1" applyAlignment="1" applyProtection="1">
      <alignment horizontal="center"/>
      <protection locked="0"/>
    </xf>
    <xf numFmtId="0" fontId="4" fillId="8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9" fontId="0" fillId="5" borderId="0" xfId="0" applyNumberFormat="1" applyFill="1" applyAlignment="1">
      <alignment horizontal="center"/>
    </xf>
    <xf numFmtId="185" fontId="6" fillId="5" borderId="0" xfId="0" applyNumberFormat="1" applyFont="1" applyFill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7" xfId="0" applyFill="1" applyBorder="1" applyAlignment="1">
      <alignment/>
    </xf>
    <xf numFmtId="0" fontId="0" fillId="11" borderId="8" xfId="0" applyFill="1" applyBorder="1" applyAlignment="1">
      <alignment horizontal="center"/>
    </xf>
    <xf numFmtId="185" fontId="4" fillId="12" borderId="0" xfId="0" applyNumberFormat="1" applyFont="1" applyFill="1" applyBorder="1" applyAlignment="1">
      <alignment horizontal="center"/>
    </xf>
    <xf numFmtId="185" fontId="4" fillId="12" borderId="0" xfId="0" applyNumberFormat="1" applyFont="1" applyFill="1" applyBorder="1" applyAlignment="1" applyProtection="1">
      <alignment horizontal="center"/>
      <protection locked="0"/>
    </xf>
    <xf numFmtId="185" fontId="4" fillId="5" borderId="9" xfId="0" applyNumberFormat="1" applyFont="1" applyFill="1" applyBorder="1" applyAlignment="1">
      <alignment horizontal="center"/>
    </xf>
    <xf numFmtId="185" fontId="4" fillId="12" borderId="7" xfId="0" applyNumberFormat="1" applyFont="1" applyFill="1" applyBorder="1" applyAlignment="1">
      <alignment horizontal="center"/>
    </xf>
    <xf numFmtId="1" fontId="4" fillId="12" borderId="8" xfId="0" applyNumberFormat="1" applyFont="1" applyFill="1" applyBorder="1" applyAlignment="1">
      <alignment horizontal="center"/>
    </xf>
    <xf numFmtId="0" fontId="4" fillId="13" borderId="0" xfId="0" applyFont="1" applyFill="1" applyBorder="1" applyAlignment="1" applyProtection="1">
      <alignment/>
      <protection/>
    </xf>
    <xf numFmtId="0" fontId="6" fillId="13" borderId="0" xfId="0" applyFont="1" applyFill="1" applyBorder="1" applyAlignment="1" applyProtection="1">
      <alignment horizontal="center"/>
      <protection/>
    </xf>
    <xf numFmtId="180" fontId="4" fillId="13" borderId="0" xfId="0" applyNumberFormat="1" applyFont="1" applyFill="1" applyBorder="1" applyAlignment="1" applyProtection="1">
      <alignment horizontal="left"/>
      <protection/>
    </xf>
    <xf numFmtId="0" fontId="4" fillId="13" borderId="0" xfId="0" applyFont="1" applyFill="1" applyBorder="1" applyAlignment="1" applyProtection="1">
      <alignment horizontal="left"/>
      <protection/>
    </xf>
    <xf numFmtId="0" fontId="4" fillId="9" borderId="0" xfId="0" applyFont="1" applyFill="1" applyAlignment="1" applyProtection="1">
      <alignment/>
      <protection/>
    </xf>
    <xf numFmtId="0" fontId="0" fillId="9" borderId="0" xfId="0" applyFill="1" applyAlignment="1">
      <alignment/>
    </xf>
    <xf numFmtId="0" fontId="1" fillId="0" borderId="0" xfId="0" applyFont="1" applyAlignment="1">
      <alignment/>
    </xf>
    <xf numFmtId="0" fontId="1" fillId="9" borderId="0" xfId="0" applyFont="1" applyFill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4" fillId="13" borderId="0" xfId="0" applyFont="1" applyFill="1" applyAlignment="1" applyProtection="1">
      <alignment/>
      <protection/>
    </xf>
    <xf numFmtId="0" fontId="8" fillId="13" borderId="0" xfId="0" applyFont="1" applyFill="1" applyAlignment="1" applyProtection="1">
      <alignment/>
      <protection/>
    </xf>
    <xf numFmtId="0" fontId="4" fillId="13" borderId="0" xfId="0" applyFont="1" applyFill="1" applyAlignment="1" applyProtection="1">
      <alignment horizontal="center"/>
      <protection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5" borderId="1" xfId="0" applyFill="1" applyBorder="1" applyAlignment="1">
      <alignment/>
    </xf>
    <xf numFmtId="188" fontId="0" fillId="5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4" fillId="8" borderId="0" xfId="0" applyFont="1" applyFill="1" applyAlignment="1" applyProtection="1">
      <alignment/>
      <protection/>
    </xf>
    <xf numFmtId="0" fontId="4" fillId="8" borderId="0" xfId="0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 horizontal="center" vertical="top" wrapText="1"/>
      <protection/>
    </xf>
    <xf numFmtId="0" fontId="17" fillId="8" borderId="0" xfId="0" applyFont="1" applyFill="1" applyBorder="1" applyAlignment="1" applyProtection="1">
      <alignment horizontal="center" vertical="top" wrapText="1"/>
      <protection/>
    </xf>
    <xf numFmtId="0" fontId="4" fillId="8" borderId="0" xfId="0" applyFont="1" applyFill="1" applyAlignment="1" applyProtection="1">
      <alignment horizontal="center"/>
      <protection/>
    </xf>
    <xf numFmtId="180" fontId="4" fillId="8" borderId="0" xfId="0" applyNumberFormat="1" applyFont="1" applyFill="1" applyBorder="1" applyAlignment="1" applyProtection="1">
      <alignment horizontal="left"/>
      <protection/>
    </xf>
    <xf numFmtId="0" fontId="4" fillId="8" borderId="0" xfId="0" applyFont="1" applyFill="1" applyBorder="1" applyAlignment="1" applyProtection="1">
      <alignment horizontal="left"/>
      <protection/>
    </xf>
    <xf numFmtId="0" fontId="0" fillId="8" borderId="0" xfId="0" applyFill="1" applyAlignment="1">
      <alignment/>
    </xf>
    <xf numFmtId="0" fontId="22" fillId="8" borderId="0" xfId="0" applyFont="1" applyFill="1" applyAlignment="1" applyProtection="1">
      <alignment/>
      <protection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11" borderId="12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3" xfId="0" applyFill="1" applyBorder="1" applyAlignment="1">
      <alignment/>
    </xf>
    <xf numFmtId="0" fontId="1" fillId="11" borderId="0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1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27" fillId="11" borderId="9" xfId="0" applyFont="1" applyFill="1" applyBorder="1" applyAlignment="1">
      <alignment vertical="center"/>
    </xf>
    <xf numFmtId="0" fontId="27" fillId="11" borderId="17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13" borderId="0" xfId="0" applyFont="1" applyFill="1" applyAlignment="1" applyProtection="1">
      <alignment/>
      <protection/>
    </xf>
    <xf numFmtId="180" fontId="30" fillId="13" borderId="0" xfId="0" applyNumberFormat="1" applyFont="1" applyFill="1" applyBorder="1" applyAlignment="1" applyProtection="1">
      <alignment horizontal="left"/>
      <protection/>
    </xf>
    <xf numFmtId="0" fontId="30" fillId="13" borderId="0" xfId="0" applyFont="1" applyFill="1" applyBorder="1" applyAlignment="1" applyProtection="1">
      <alignment/>
      <protection/>
    </xf>
    <xf numFmtId="0" fontId="30" fillId="13" borderId="0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2" fillId="2" borderId="0" xfId="0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0" fillId="2" borderId="15" xfId="0" applyFill="1" applyBorder="1" applyAlignment="1">
      <alignment/>
    </xf>
    <xf numFmtId="0" fontId="4" fillId="2" borderId="15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0" fontId="8" fillId="8" borderId="0" xfId="0" applyFont="1" applyFill="1" applyAlignment="1" applyProtection="1">
      <alignment/>
      <protection/>
    </xf>
    <xf numFmtId="0" fontId="18" fillId="8" borderId="0" xfId="0" applyFont="1" applyFill="1" applyBorder="1" applyAlignment="1" applyProtection="1">
      <alignment horizontal="center" vertical="top" wrapText="1"/>
      <protection/>
    </xf>
    <xf numFmtId="0" fontId="0" fillId="12" borderId="0" xfId="0" applyFill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34" fillId="8" borderId="0" xfId="0" applyFont="1" applyFill="1" applyAlignment="1">
      <alignment/>
    </xf>
    <xf numFmtId="0" fontId="35" fillId="8" borderId="0" xfId="15" applyFill="1" applyAlignment="1">
      <alignment/>
    </xf>
    <xf numFmtId="0" fontId="24" fillId="8" borderId="19" xfId="0" applyFont="1" applyFill="1" applyBorder="1" applyAlignment="1" applyProtection="1">
      <alignment horizontal="center"/>
      <protection/>
    </xf>
    <xf numFmtId="0" fontId="25" fillId="8" borderId="0" xfId="0" applyFont="1" applyFill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0" fontId="38" fillId="8" borderId="0" xfId="0" applyFont="1" applyFill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 wrapText="1"/>
    </xf>
    <xf numFmtId="0" fontId="27" fillId="4" borderId="17" xfId="0" applyFont="1" applyFill="1" applyBorder="1" applyAlignment="1">
      <alignment horizontal="center" wrapText="1"/>
    </xf>
    <xf numFmtId="0" fontId="27" fillId="4" borderId="18" xfId="0" applyFont="1" applyFill="1" applyBorder="1" applyAlignment="1">
      <alignment horizontal="center" wrapText="1"/>
    </xf>
    <xf numFmtId="0" fontId="31" fillId="14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33" fillId="2" borderId="0" xfId="0" applyFont="1" applyFill="1" applyBorder="1" applyAlignment="1" applyProtection="1">
      <alignment horizontal="left"/>
      <protection/>
    </xf>
    <xf numFmtId="0" fontId="10" fillId="2" borderId="20" xfId="0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2" fontId="18" fillId="2" borderId="22" xfId="0" applyNumberFormat="1" applyFont="1" applyFill="1" applyBorder="1" applyAlignment="1" applyProtection="1">
      <alignment horizontal="center"/>
      <protection hidden="1"/>
    </xf>
    <xf numFmtId="2" fontId="18" fillId="2" borderId="23" xfId="0" applyNumberFormat="1" applyFont="1" applyFill="1" applyBorder="1" applyAlignment="1" applyProtection="1">
      <alignment horizontal="center"/>
      <protection hidden="1"/>
    </xf>
    <xf numFmtId="0" fontId="18" fillId="2" borderId="24" xfId="0" applyFont="1" applyFill="1" applyBorder="1" applyAlignment="1" applyProtection="1">
      <alignment horizontal="center"/>
      <protection/>
    </xf>
    <xf numFmtId="0" fontId="18" fillId="2" borderId="22" xfId="0" applyFont="1" applyFill="1" applyBorder="1" applyAlignment="1" applyProtection="1">
      <alignment horizontal="center"/>
      <protection/>
    </xf>
    <xf numFmtId="14" fontId="10" fillId="2" borderId="20" xfId="0" applyNumberFormat="1" applyFont="1" applyFill="1" applyBorder="1" applyAlignment="1" applyProtection="1">
      <alignment horizontal="center"/>
      <protection locked="0"/>
    </xf>
    <xf numFmtId="14" fontId="10" fillId="2" borderId="19" xfId="0" applyNumberFormat="1" applyFont="1" applyFill="1" applyBorder="1" applyAlignment="1" applyProtection="1">
      <alignment horizontal="center"/>
      <protection locked="0"/>
    </xf>
    <xf numFmtId="14" fontId="10" fillId="2" borderId="21" xfId="0" applyNumberFormat="1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/>
      <protection/>
    </xf>
    <xf numFmtId="1" fontId="10" fillId="2" borderId="20" xfId="0" applyNumberFormat="1" applyFont="1" applyFill="1" applyBorder="1" applyAlignment="1" applyProtection="1">
      <alignment horizontal="center"/>
      <protection locked="0"/>
    </xf>
    <xf numFmtId="1" fontId="10" fillId="2" borderId="21" xfId="0" applyNumberFormat="1" applyFont="1" applyFill="1" applyBorder="1" applyAlignment="1" applyProtection="1">
      <alignment horizontal="center"/>
      <protection locked="0"/>
    </xf>
    <xf numFmtId="0" fontId="24" fillId="8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8" borderId="20" xfId="0" applyFont="1" applyFill="1" applyBorder="1" applyAlignment="1" applyProtection="1">
      <alignment horizontal="left"/>
      <protection locked="0"/>
    </xf>
    <xf numFmtId="0" fontId="22" fillId="8" borderId="19" xfId="0" applyFont="1" applyFill="1" applyBorder="1" applyAlignment="1" applyProtection="1">
      <alignment horizontal="left"/>
      <protection locked="0"/>
    </xf>
    <xf numFmtId="0" fontId="22" fillId="8" borderId="21" xfId="0" applyFont="1" applyFill="1" applyBorder="1" applyAlignment="1" applyProtection="1">
      <alignment horizontal="left"/>
      <protection locked="0"/>
    </xf>
    <xf numFmtId="2" fontId="24" fillId="8" borderId="1" xfId="0" applyNumberFormat="1" applyFont="1" applyFill="1" applyBorder="1" applyAlignment="1" applyProtection="1">
      <alignment horizontal="center"/>
      <protection hidden="1"/>
    </xf>
    <xf numFmtId="0" fontId="24" fillId="8" borderId="20" xfId="0" applyFont="1" applyFill="1" applyBorder="1" applyAlignment="1" applyProtection="1">
      <alignment horizontal="center"/>
      <protection/>
    </xf>
    <xf numFmtId="0" fontId="24" fillId="8" borderId="21" xfId="0" applyFont="1" applyFill="1" applyBorder="1" applyAlignment="1" applyProtection="1">
      <alignment horizontal="center"/>
      <protection/>
    </xf>
    <xf numFmtId="0" fontId="23" fillId="8" borderId="0" xfId="0" applyFont="1" applyFill="1" applyAlignment="1" applyProtection="1">
      <alignment horizontal="center"/>
      <protection/>
    </xf>
    <xf numFmtId="14" fontId="22" fillId="8" borderId="20" xfId="0" applyNumberFormat="1" applyFont="1" applyFill="1" applyBorder="1" applyAlignment="1" applyProtection="1">
      <alignment horizontal="center"/>
      <protection locked="0"/>
    </xf>
    <xf numFmtId="14" fontId="22" fillId="8" borderId="19" xfId="0" applyNumberFormat="1" applyFont="1" applyFill="1" applyBorder="1" applyAlignment="1" applyProtection="1">
      <alignment horizontal="center"/>
      <protection locked="0"/>
    </xf>
    <xf numFmtId="14" fontId="22" fillId="8" borderId="21" xfId="0" applyNumberFormat="1" applyFont="1" applyFill="1" applyBorder="1" applyAlignment="1" applyProtection="1">
      <alignment horizontal="center"/>
      <protection locked="0"/>
    </xf>
    <xf numFmtId="1" fontId="22" fillId="8" borderId="20" xfId="0" applyNumberFormat="1" applyFont="1" applyFill="1" applyBorder="1" applyAlignment="1" applyProtection="1">
      <alignment horizontal="center"/>
      <protection locked="0"/>
    </xf>
    <xf numFmtId="1" fontId="22" fillId="8" borderId="21" xfId="0" applyNumberFormat="1" applyFont="1" applyFill="1" applyBorder="1" applyAlignment="1" applyProtection="1">
      <alignment horizontal="center"/>
      <protection locked="0"/>
    </xf>
    <xf numFmtId="0" fontId="15" fillId="9" borderId="0" xfId="0" applyFont="1" applyFill="1" applyAlignment="1">
      <alignment horizontal="center"/>
    </xf>
    <xf numFmtId="0" fontId="21" fillId="14" borderId="0" xfId="0" applyFont="1" applyFill="1" applyBorder="1" applyAlignment="1" applyProtection="1">
      <alignment horizontal="center" vertical="top" wrapText="1"/>
      <protection/>
    </xf>
    <xf numFmtId="2" fontId="18" fillId="8" borderId="1" xfId="0" applyNumberFormat="1" applyFont="1" applyFill="1" applyBorder="1" applyAlignment="1" applyProtection="1">
      <alignment horizontal="center"/>
      <protection hidden="1"/>
    </xf>
    <xf numFmtId="0" fontId="18" fillId="8" borderId="20" xfId="0" applyFont="1" applyFill="1" applyBorder="1" applyAlignment="1" applyProtection="1">
      <alignment horizontal="center"/>
      <protection/>
    </xf>
    <xf numFmtId="0" fontId="18" fillId="8" borderId="19" xfId="0" applyFont="1" applyFill="1" applyBorder="1" applyAlignment="1" applyProtection="1">
      <alignment horizontal="center"/>
      <protection/>
    </xf>
    <xf numFmtId="0" fontId="18" fillId="8" borderId="21" xfId="0" applyFont="1" applyFill="1" applyBorder="1" applyAlignment="1" applyProtection="1">
      <alignment horizontal="center"/>
      <protection/>
    </xf>
    <xf numFmtId="0" fontId="24" fillId="8" borderId="0" xfId="0" applyFont="1" applyFill="1" applyBorder="1" applyAlignment="1" applyProtection="1">
      <alignment horizontal="center"/>
      <protection/>
    </xf>
    <xf numFmtId="0" fontId="0" fillId="5" borderId="25" xfId="0" applyFill="1" applyBorder="1" applyAlignment="1">
      <alignment horizontal="center"/>
    </xf>
    <xf numFmtId="0" fontId="19" fillId="14" borderId="0" xfId="0" applyFont="1" applyFill="1" applyBorder="1" applyAlignment="1" applyProtection="1">
      <alignment horizontal="center"/>
      <protection/>
    </xf>
    <xf numFmtId="2" fontId="18" fillId="13" borderId="1" xfId="0" applyNumberFormat="1" applyFont="1" applyFill="1" applyBorder="1" applyAlignment="1" applyProtection="1">
      <alignment horizontal="center"/>
      <protection hidden="1"/>
    </xf>
    <xf numFmtId="0" fontId="18" fillId="13" borderId="20" xfId="0" applyFont="1" applyFill="1" applyBorder="1" applyAlignment="1" applyProtection="1">
      <alignment horizontal="center"/>
      <protection/>
    </xf>
    <xf numFmtId="0" fontId="18" fillId="13" borderId="19" xfId="0" applyFont="1" applyFill="1" applyBorder="1" applyAlignment="1" applyProtection="1">
      <alignment horizontal="center"/>
      <protection/>
    </xf>
    <xf numFmtId="0" fontId="18" fillId="13" borderId="21" xfId="0" applyFont="1" applyFill="1" applyBorder="1" applyAlignment="1" applyProtection="1">
      <alignment horizontal="center"/>
      <protection/>
    </xf>
    <xf numFmtId="14" fontId="30" fillId="13" borderId="20" xfId="0" applyNumberFormat="1" applyFont="1" applyFill="1" applyBorder="1" applyAlignment="1" applyProtection="1">
      <alignment horizontal="center"/>
      <protection locked="0"/>
    </xf>
    <xf numFmtId="14" fontId="30" fillId="13" borderId="19" xfId="0" applyNumberFormat="1" applyFont="1" applyFill="1" applyBorder="1" applyAlignment="1" applyProtection="1">
      <alignment horizontal="center"/>
      <protection locked="0"/>
    </xf>
    <xf numFmtId="14" fontId="30" fillId="13" borderId="21" xfId="0" applyNumberFormat="1" applyFont="1" applyFill="1" applyBorder="1" applyAlignment="1" applyProtection="1">
      <alignment horizontal="center"/>
      <protection locked="0"/>
    </xf>
    <xf numFmtId="0" fontId="20" fillId="13" borderId="0" xfId="0" applyFont="1" applyFill="1" applyBorder="1" applyAlignment="1" applyProtection="1">
      <alignment horizontal="center"/>
      <protection/>
    </xf>
    <xf numFmtId="1" fontId="30" fillId="13" borderId="20" xfId="0" applyNumberFormat="1" applyFont="1" applyFill="1" applyBorder="1" applyAlignment="1" applyProtection="1">
      <alignment horizontal="center"/>
      <protection locked="0"/>
    </xf>
    <xf numFmtId="1" fontId="30" fillId="13" borderId="21" xfId="0" applyNumberFormat="1" applyFont="1" applyFill="1" applyBorder="1" applyAlignment="1" applyProtection="1">
      <alignment horizontal="center"/>
      <protection locked="0"/>
    </xf>
    <xf numFmtId="0" fontId="20" fillId="13" borderId="0" xfId="0" applyFont="1" applyFill="1" applyBorder="1" applyAlignment="1" applyProtection="1">
      <alignment horizontal="left"/>
      <protection/>
    </xf>
    <xf numFmtId="0" fontId="30" fillId="13" borderId="20" xfId="0" applyFont="1" applyFill="1" applyBorder="1" applyAlignment="1" applyProtection="1">
      <alignment horizontal="left"/>
      <protection locked="0"/>
    </xf>
    <xf numFmtId="0" fontId="30" fillId="13" borderId="19" xfId="0" applyFont="1" applyFill="1" applyBorder="1" applyAlignment="1" applyProtection="1">
      <alignment horizontal="left"/>
      <protection locked="0"/>
    </xf>
    <xf numFmtId="0" fontId="30" fillId="13" borderId="21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8" fillId="13" borderId="0" xfId="0" applyFont="1" applyFill="1" applyAlignment="1" applyProtection="1">
      <alignment horizontal="center"/>
      <protection/>
    </xf>
    <xf numFmtId="0" fontId="30" fillId="13" borderId="0" xfId="0" applyFont="1" applyFill="1" applyBorder="1" applyAlignment="1" applyProtection="1">
      <alignment horizontal="center"/>
      <protection/>
    </xf>
    <xf numFmtId="0" fontId="30" fillId="13" borderId="0" xfId="0" applyFont="1" applyFill="1" applyBorder="1" applyAlignment="1" applyProtection="1">
      <alignment horizontal="left"/>
      <protection/>
    </xf>
    <xf numFmtId="2" fontId="18" fillId="13" borderId="26" xfId="0" applyNumberFormat="1" applyFont="1" applyFill="1" applyBorder="1" applyAlignment="1" applyProtection="1">
      <alignment horizontal="center"/>
      <protection hidden="1"/>
    </xf>
    <xf numFmtId="2" fontId="18" fillId="13" borderId="27" xfId="0" applyNumberFormat="1" applyFont="1" applyFill="1" applyBorder="1" applyAlignment="1" applyProtection="1">
      <alignment horizontal="center"/>
      <protection hidden="1"/>
    </xf>
    <xf numFmtId="0" fontId="18" fillId="13" borderId="24" xfId="0" applyFont="1" applyFill="1" applyBorder="1" applyAlignment="1" applyProtection="1">
      <alignment horizontal="center"/>
      <protection/>
    </xf>
    <xf numFmtId="0" fontId="18" fillId="13" borderId="22" xfId="0" applyFont="1" applyFill="1" applyBorder="1" applyAlignment="1" applyProtection="1">
      <alignment horizontal="center"/>
      <protection/>
    </xf>
    <xf numFmtId="0" fontId="18" fillId="13" borderId="28" xfId="0" applyFont="1" applyFill="1" applyBorder="1" applyAlignment="1" applyProtection="1">
      <alignment horizontal="center"/>
      <protection/>
    </xf>
    <xf numFmtId="0" fontId="0" fillId="8" borderId="2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1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ivasb@salud.aragon.es" TargetMode="External" /><Relationship Id="rId2" Type="http://schemas.openxmlformats.org/officeDocument/2006/relationships/hyperlink" Target="mailto:pruizm@salud.aragon.e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RowColHeaders="0" workbookViewId="0" topLeftCell="A1">
      <selection activeCell="H9" sqref="H9"/>
    </sheetView>
  </sheetViews>
  <sheetFormatPr defaultColWidth="11.00390625" defaultRowHeight="12.75"/>
  <sheetData>
    <row r="2" spans="2:8" ht="22.5">
      <c r="B2" s="198" t="s">
        <v>85</v>
      </c>
      <c r="C2" s="198"/>
      <c r="D2" s="198"/>
      <c r="E2" s="198"/>
      <c r="F2" s="198"/>
      <c r="G2" s="198"/>
      <c r="H2" s="198"/>
    </row>
    <row r="3" spans="2:8" ht="16.5">
      <c r="B3" s="199" t="s">
        <v>86</v>
      </c>
      <c r="C3" s="199"/>
      <c r="D3" s="199"/>
      <c r="E3" s="199"/>
      <c r="F3" s="199"/>
      <c r="G3" s="199"/>
      <c r="H3" s="199"/>
    </row>
    <row r="4" spans="2:8" ht="12.75">
      <c r="B4" s="200" t="s">
        <v>134</v>
      </c>
      <c r="C4" s="200"/>
      <c r="D4" s="200"/>
      <c r="E4" s="200"/>
      <c r="F4" s="200"/>
      <c r="G4" s="200"/>
      <c r="H4" s="200"/>
    </row>
    <row r="5" spans="2:8" ht="12.75">
      <c r="B5" s="143"/>
      <c r="C5" s="196" t="s">
        <v>135</v>
      </c>
      <c r="D5" s="143"/>
      <c r="E5" s="143"/>
      <c r="F5" s="143"/>
      <c r="G5" s="143"/>
      <c r="H5" s="143"/>
    </row>
    <row r="6" spans="2:8" ht="12.75">
      <c r="B6" s="143"/>
      <c r="C6" s="196" t="s">
        <v>136</v>
      </c>
      <c r="D6" s="143"/>
      <c r="E6" s="143"/>
      <c r="F6" s="143"/>
      <c r="G6" s="143"/>
      <c r="H6" s="143"/>
    </row>
  </sheetData>
  <sheetProtection password="CC3B" sheet="1" objects="1" scenarios="1"/>
  <mergeCells count="3">
    <mergeCell ref="B2:H2"/>
    <mergeCell ref="B3:H3"/>
    <mergeCell ref="B4:H4"/>
  </mergeCells>
  <hyperlinks>
    <hyperlink ref="C5" r:id="rId1" display="mrivasb@salud.aragon.es"/>
    <hyperlink ref="C6" r:id="rId2" display="pruizm@salud.aragon.es"/>
  </hyperlinks>
  <printOptions/>
  <pageMargins left="0.75" right="0.75" top="1" bottom="1" header="0" footer="0"/>
  <pageSetup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2:CC126"/>
  <sheetViews>
    <sheetView workbookViewId="0" topLeftCell="C18">
      <selection activeCell="F29" sqref="F29"/>
    </sheetView>
  </sheetViews>
  <sheetFormatPr defaultColWidth="11.00390625" defaultRowHeight="12.75"/>
  <cols>
    <col min="1" max="1" width="10.125" style="11" customWidth="1"/>
    <col min="2" max="3" width="13.875" style="11" customWidth="1"/>
    <col min="4" max="4" width="31.625" style="0" customWidth="1"/>
    <col min="5" max="5" width="27.75390625" style="0" customWidth="1"/>
    <col min="6" max="6" width="34.25390625" style="11" customWidth="1"/>
    <col min="7" max="7" width="32.375" style="11" customWidth="1"/>
    <col min="8" max="8" width="32.625" style="11" customWidth="1"/>
    <col min="9" max="9" width="15.125" style="11" customWidth="1"/>
    <col min="10" max="10" width="10.75390625" style="11" customWidth="1"/>
    <col min="11" max="11" width="19.25390625" style="11" customWidth="1"/>
    <col min="12" max="12" width="15.125" style="11" customWidth="1"/>
    <col min="13" max="13" width="15.25390625" style="11" customWidth="1"/>
    <col min="14" max="14" width="16.125" style="11" customWidth="1"/>
    <col min="15" max="15" width="18.75390625" style="11" customWidth="1"/>
    <col min="16" max="16" width="14.875" style="11" customWidth="1"/>
    <col min="17" max="17" width="15.375" style="11" customWidth="1"/>
    <col min="18" max="18" width="36.125" style="11" customWidth="1"/>
    <col min="19" max="19" width="13.75390625" style="11" customWidth="1"/>
    <col min="20" max="20" width="28.625" style="11" customWidth="1"/>
    <col min="21" max="21" width="29.25390625" style="11" customWidth="1"/>
    <col min="22" max="22" width="24.00390625" style="11" customWidth="1"/>
    <col min="23" max="23" width="27.25390625" style="11" customWidth="1"/>
    <col min="24" max="16384" width="10.125" style="11" customWidth="1"/>
  </cols>
  <sheetData>
    <row r="1" ht="12.75"/>
    <row r="2" spans="1:21" ht="12.75">
      <c r="A2" s="258" t="s">
        <v>87</v>
      </c>
      <c r="B2" s="258"/>
      <c r="C2" s="59" t="s">
        <v>101</v>
      </c>
      <c r="D2" s="44" t="s">
        <v>94</v>
      </c>
      <c r="E2" s="44" t="s">
        <v>100</v>
      </c>
      <c r="F2" s="56" t="s">
        <v>96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4" ht="15.75">
      <c r="A3" s="42">
        <v>1</v>
      </c>
      <c r="B3" s="42" t="s">
        <v>29</v>
      </c>
      <c r="C3" s="42">
        <v>0</v>
      </c>
      <c r="D3" s="45" t="str">
        <f>LOOKUP($A$21,$F$3:$U$3,F4:U4)</f>
        <v>5 min., Espirometría 5 litros</v>
      </c>
      <c r="E3" s="45" t="str">
        <f>IF(D3=0,"",D3)</f>
        <v>5 min., Espirometría 5 litros</v>
      </c>
      <c r="F3" s="46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>
        <v>7</v>
      </c>
      <c r="M3" s="47">
        <v>8</v>
      </c>
      <c r="N3" s="47">
        <v>9</v>
      </c>
      <c r="O3" s="47">
        <v>10</v>
      </c>
      <c r="P3" s="47">
        <v>11</v>
      </c>
      <c r="Q3" s="47">
        <v>12</v>
      </c>
      <c r="R3" s="47">
        <v>13</v>
      </c>
      <c r="S3" s="47">
        <v>14</v>
      </c>
      <c r="T3" s="47">
        <v>15</v>
      </c>
      <c r="U3" s="48">
        <v>16</v>
      </c>
      <c r="V3" s="15"/>
      <c r="W3" s="15"/>
      <c r="X3" s="15"/>
    </row>
    <row r="4" spans="1:24" ht="14.25" customHeight="1">
      <c r="A4" s="42">
        <f aca="true" t="shared" si="0" ref="A4:A18">A3+1</f>
        <v>2</v>
      </c>
      <c r="B4" s="42" t="s">
        <v>35</v>
      </c>
      <c r="C4" s="42">
        <v>3</v>
      </c>
      <c r="D4" s="45" t="str">
        <f aca="true" t="shared" si="1" ref="D4:D26">LOOKUP($A$21,$F$3:$U$3,F5:U5)</f>
        <v>5 min., Espirometría 7.5 litros</v>
      </c>
      <c r="E4" s="45" t="str">
        <f aca="true" t="shared" si="2" ref="E4:E26">IF(D4=0,"",D4)</f>
        <v>5 min., Espirometría 7.5 litros</v>
      </c>
      <c r="F4" s="49" t="s">
        <v>41</v>
      </c>
      <c r="G4" s="50" t="s">
        <v>45</v>
      </c>
      <c r="H4" s="50" t="s">
        <v>45</v>
      </c>
      <c r="I4" s="50" t="s">
        <v>30</v>
      </c>
      <c r="J4" s="50" t="s">
        <v>47</v>
      </c>
      <c r="K4" s="50" t="s">
        <v>23</v>
      </c>
      <c r="L4" s="51" t="s">
        <v>49</v>
      </c>
      <c r="M4" s="50" t="s">
        <v>50</v>
      </c>
      <c r="N4" s="47" t="s">
        <v>49</v>
      </c>
      <c r="O4" s="47" t="s">
        <v>49</v>
      </c>
      <c r="P4" s="50" t="s">
        <v>23</v>
      </c>
      <c r="Q4" s="50" t="s">
        <v>52</v>
      </c>
      <c r="R4" s="50" t="s">
        <v>19</v>
      </c>
      <c r="S4" s="52" t="s">
        <v>92</v>
      </c>
      <c r="T4" s="50" t="s">
        <v>67</v>
      </c>
      <c r="U4" s="53" t="s">
        <v>67</v>
      </c>
      <c r="V4" s="9"/>
      <c r="W4" s="9"/>
      <c r="X4" s="9"/>
    </row>
    <row r="5" spans="1:23" ht="15.75">
      <c r="A5" s="42">
        <f t="shared" si="0"/>
        <v>3</v>
      </c>
      <c r="B5" s="42" t="s">
        <v>36</v>
      </c>
      <c r="C5" s="42">
        <v>6</v>
      </c>
      <c r="D5" s="45" t="str">
        <f t="shared" si="1"/>
        <v>5 min., Espirometría 10 litros</v>
      </c>
      <c r="E5" s="45" t="str">
        <f t="shared" si="2"/>
        <v>5 min., Espirometría 10 litros</v>
      </c>
      <c r="F5" s="49" t="s">
        <v>42</v>
      </c>
      <c r="G5" s="50" t="s">
        <v>42</v>
      </c>
      <c r="H5" s="50" t="s">
        <v>42</v>
      </c>
      <c r="I5" s="51" t="s">
        <v>46</v>
      </c>
      <c r="J5" s="51"/>
      <c r="K5" s="50" t="s">
        <v>48</v>
      </c>
      <c r="L5" s="50"/>
      <c r="M5" s="50" t="s">
        <v>48</v>
      </c>
      <c r="N5" s="51"/>
      <c r="O5" s="51"/>
      <c r="P5" s="50" t="s">
        <v>50</v>
      </c>
      <c r="Q5" s="47" t="s">
        <v>53</v>
      </c>
      <c r="R5" s="50" t="s">
        <v>55</v>
      </c>
      <c r="S5" s="50"/>
      <c r="T5" s="50" t="s">
        <v>68</v>
      </c>
      <c r="U5" s="53" t="s">
        <v>68</v>
      </c>
      <c r="V5" s="9"/>
      <c r="W5" s="9"/>
    </row>
    <row r="6" spans="1:23" ht="15.75">
      <c r="A6" s="42">
        <f t="shared" si="0"/>
        <v>4</v>
      </c>
      <c r="B6" s="42" t="s">
        <v>28</v>
      </c>
      <c r="C6" s="42">
        <v>9</v>
      </c>
      <c r="D6" s="45" t="str">
        <f t="shared" si="1"/>
        <v>Inyección</v>
      </c>
      <c r="E6" s="45" t="str">
        <f t="shared" si="2"/>
        <v>Inyección</v>
      </c>
      <c r="F6" s="49" t="s">
        <v>43</v>
      </c>
      <c r="G6" s="50" t="s">
        <v>43</v>
      </c>
      <c r="H6" s="50" t="s">
        <v>43</v>
      </c>
      <c r="I6" s="51"/>
      <c r="J6" s="51"/>
      <c r="K6" s="50" t="s">
        <v>22</v>
      </c>
      <c r="L6" s="50"/>
      <c r="M6" s="47" t="s">
        <v>22</v>
      </c>
      <c r="N6" s="51"/>
      <c r="O6" s="51"/>
      <c r="P6" s="50" t="s">
        <v>24</v>
      </c>
      <c r="Q6" s="47" t="s">
        <v>16</v>
      </c>
      <c r="R6" s="50" t="s">
        <v>18</v>
      </c>
      <c r="S6" s="51"/>
      <c r="T6" s="50" t="s">
        <v>69</v>
      </c>
      <c r="U6" s="53" t="s">
        <v>69</v>
      </c>
      <c r="V6" s="9"/>
      <c r="W6" s="9"/>
    </row>
    <row r="7" spans="1:22" ht="15.75">
      <c r="A7" s="42">
        <f t="shared" si="0"/>
        <v>5</v>
      </c>
      <c r="B7" s="42" t="s">
        <v>9</v>
      </c>
      <c r="C7" s="42">
        <v>10</v>
      </c>
      <c r="D7" s="45">
        <f t="shared" si="1"/>
        <v>0</v>
      </c>
      <c r="E7" s="45">
        <f t="shared" si="2"/>
      </c>
      <c r="F7" s="49" t="s">
        <v>44</v>
      </c>
      <c r="G7" s="50" t="s">
        <v>44</v>
      </c>
      <c r="H7" s="50" t="s">
        <v>44</v>
      </c>
      <c r="I7" s="51"/>
      <c r="J7" s="51"/>
      <c r="K7" s="47" t="s">
        <v>49</v>
      </c>
      <c r="L7" s="51"/>
      <c r="M7" s="47" t="s">
        <v>49</v>
      </c>
      <c r="N7" s="51"/>
      <c r="O7" s="51"/>
      <c r="P7" s="47" t="s">
        <v>22</v>
      </c>
      <c r="Q7" s="47" t="s">
        <v>54</v>
      </c>
      <c r="R7" s="50" t="s">
        <v>52</v>
      </c>
      <c r="S7" s="50"/>
      <c r="T7" s="50"/>
      <c r="U7" s="48" t="s">
        <v>70</v>
      </c>
      <c r="V7" s="9"/>
    </row>
    <row r="8" spans="1:22" ht="15.75">
      <c r="A8" s="42">
        <f t="shared" si="0"/>
        <v>6</v>
      </c>
      <c r="B8" s="42" t="s">
        <v>12</v>
      </c>
      <c r="C8" s="42">
        <v>10</v>
      </c>
      <c r="D8" s="45">
        <f t="shared" si="1"/>
        <v>0</v>
      </c>
      <c r="E8" s="45">
        <f t="shared" si="2"/>
      </c>
      <c r="F8" s="54"/>
      <c r="G8" s="51"/>
      <c r="H8" s="51"/>
      <c r="I8" s="51"/>
      <c r="J8" s="51"/>
      <c r="K8" s="51"/>
      <c r="L8" s="51"/>
      <c r="M8" s="51"/>
      <c r="N8" s="51"/>
      <c r="O8" s="51"/>
      <c r="P8" s="47" t="s">
        <v>49</v>
      </c>
      <c r="Q8" s="47" t="s">
        <v>66</v>
      </c>
      <c r="R8" s="50" t="s">
        <v>56</v>
      </c>
      <c r="S8" s="50"/>
      <c r="T8" s="50"/>
      <c r="U8" s="55"/>
      <c r="V8" s="9"/>
    </row>
    <row r="9" spans="1:22" ht="15.75">
      <c r="A9" s="42">
        <f t="shared" si="0"/>
        <v>7</v>
      </c>
      <c r="B9" s="42" t="s">
        <v>37</v>
      </c>
      <c r="C9" s="42">
        <v>13</v>
      </c>
      <c r="D9" s="45">
        <f t="shared" si="1"/>
        <v>0</v>
      </c>
      <c r="E9" s="45">
        <f t="shared" si="2"/>
      </c>
      <c r="F9" s="54"/>
      <c r="G9" s="51"/>
      <c r="H9" s="51"/>
      <c r="I9" s="51"/>
      <c r="J9" s="51"/>
      <c r="K9" s="51"/>
      <c r="L9" s="51"/>
      <c r="M9" s="51"/>
      <c r="N9" s="51"/>
      <c r="O9" s="51"/>
      <c r="P9" s="51" t="s">
        <v>51</v>
      </c>
      <c r="Q9" s="51"/>
      <c r="R9" s="50" t="s">
        <v>57</v>
      </c>
      <c r="S9" s="50"/>
      <c r="T9" s="50"/>
      <c r="U9" s="55"/>
      <c r="V9" s="9"/>
    </row>
    <row r="10" spans="1:22" ht="15.75">
      <c r="A10" s="42">
        <f t="shared" si="0"/>
        <v>8</v>
      </c>
      <c r="B10" s="42" t="s">
        <v>13</v>
      </c>
      <c r="C10" s="42">
        <v>13</v>
      </c>
      <c r="D10" s="45">
        <f t="shared" si="1"/>
        <v>0</v>
      </c>
      <c r="E10" s="45">
        <f t="shared" si="2"/>
      </c>
      <c r="F10" s="54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0" t="s">
        <v>58</v>
      </c>
      <c r="S10" s="50"/>
      <c r="T10" s="50"/>
      <c r="U10" s="55"/>
      <c r="V10" s="9"/>
    </row>
    <row r="11" spans="1:22" ht="15.75">
      <c r="A11" s="42">
        <f t="shared" si="0"/>
        <v>9</v>
      </c>
      <c r="B11" s="42" t="s">
        <v>38</v>
      </c>
      <c r="C11" s="42">
        <v>16</v>
      </c>
      <c r="D11" s="45">
        <f t="shared" si="1"/>
        <v>0</v>
      </c>
      <c r="E11" s="45">
        <f t="shared" si="2"/>
      </c>
      <c r="F11" s="54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0" t="s">
        <v>59</v>
      </c>
      <c r="S11" s="50"/>
      <c r="T11" s="50"/>
      <c r="U11" s="55"/>
      <c r="V11" s="9"/>
    </row>
    <row r="12" spans="1:22" ht="15.75">
      <c r="A12" s="42">
        <f t="shared" si="0"/>
        <v>10</v>
      </c>
      <c r="B12" s="42" t="s">
        <v>39</v>
      </c>
      <c r="C12" s="42">
        <v>16</v>
      </c>
      <c r="D12" s="45">
        <f t="shared" si="1"/>
        <v>0</v>
      </c>
      <c r="E12" s="45">
        <f t="shared" si="2"/>
      </c>
      <c r="F12" s="54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 t="s">
        <v>88</v>
      </c>
      <c r="S12" s="50"/>
      <c r="T12" s="50"/>
      <c r="U12" s="55"/>
      <c r="V12" s="9"/>
    </row>
    <row r="13" spans="1:22" ht="15.75">
      <c r="A13" s="42">
        <f t="shared" si="0"/>
        <v>11</v>
      </c>
      <c r="B13" s="42" t="s">
        <v>14</v>
      </c>
      <c r="C13" s="42">
        <v>16</v>
      </c>
      <c r="D13" s="45">
        <f t="shared" si="1"/>
        <v>0</v>
      </c>
      <c r="E13" s="45">
        <f t="shared" si="2"/>
      </c>
      <c r="F13" s="54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0" t="s">
        <v>17</v>
      </c>
      <c r="S13" s="50"/>
      <c r="T13" s="51"/>
      <c r="U13" s="55"/>
      <c r="V13" s="9"/>
    </row>
    <row r="14" spans="1:22" ht="15.75">
      <c r="A14" s="42">
        <f t="shared" si="0"/>
        <v>12</v>
      </c>
      <c r="B14" s="42" t="s">
        <v>11</v>
      </c>
      <c r="C14" s="42">
        <v>21</v>
      </c>
      <c r="D14" s="45">
        <f t="shared" si="1"/>
        <v>0</v>
      </c>
      <c r="E14" s="45">
        <f t="shared" si="2"/>
      </c>
      <c r="F14" s="54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 t="s">
        <v>60</v>
      </c>
      <c r="S14" s="50"/>
      <c r="T14" s="51"/>
      <c r="U14" s="55"/>
      <c r="V14" s="9"/>
    </row>
    <row r="15" spans="1:21" ht="15.75">
      <c r="A15" s="42">
        <f t="shared" si="0"/>
        <v>13</v>
      </c>
      <c r="B15" s="42" t="s">
        <v>10</v>
      </c>
      <c r="C15" s="42">
        <v>25</v>
      </c>
      <c r="D15" s="45">
        <f t="shared" si="1"/>
        <v>0</v>
      </c>
      <c r="E15" s="45">
        <f t="shared" si="2"/>
      </c>
      <c r="F15" s="54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0" t="s">
        <v>61</v>
      </c>
      <c r="S15" s="51"/>
      <c r="T15" s="51"/>
      <c r="U15" s="55"/>
    </row>
    <row r="16" spans="1:21" ht="15.75">
      <c r="A16" s="42">
        <f t="shared" si="0"/>
        <v>14</v>
      </c>
      <c r="B16" s="42" t="s">
        <v>8</v>
      </c>
      <c r="C16" s="42">
        <v>48</v>
      </c>
      <c r="D16" s="45">
        <f t="shared" si="1"/>
        <v>0</v>
      </c>
      <c r="E16" s="45">
        <f t="shared" si="2"/>
      </c>
      <c r="F16" s="54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0" t="s">
        <v>62</v>
      </c>
      <c r="S16" s="51"/>
      <c r="T16" s="51"/>
      <c r="U16" s="55"/>
    </row>
    <row r="17" spans="1:21" ht="15.75">
      <c r="A17" s="42">
        <f t="shared" si="0"/>
        <v>15</v>
      </c>
      <c r="B17" s="42" t="s">
        <v>40</v>
      </c>
      <c r="C17" s="42">
        <v>48</v>
      </c>
      <c r="D17" s="45">
        <f t="shared" si="1"/>
        <v>0</v>
      </c>
      <c r="E17" s="45">
        <f t="shared" si="2"/>
      </c>
      <c r="F17" s="54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0" t="s">
        <v>20</v>
      </c>
      <c r="S17" s="50"/>
      <c r="T17" s="51"/>
      <c r="U17" s="55"/>
    </row>
    <row r="18" spans="1:21" ht="15.75">
      <c r="A18" s="42">
        <f t="shared" si="0"/>
        <v>16</v>
      </c>
      <c r="B18" s="42" t="s">
        <v>15</v>
      </c>
      <c r="C18" s="42">
        <v>50</v>
      </c>
      <c r="D18" s="45">
        <f t="shared" si="1"/>
        <v>0</v>
      </c>
      <c r="E18" s="45">
        <f t="shared" si="2"/>
      </c>
      <c r="F18" s="54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0" t="s">
        <v>21</v>
      </c>
      <c r="S18" s="50"/>
      <c r="T18" s="51"/>
      <c r="U18" s="55"/>
    </row>
    <row r="19" spans="1:21" ht="15.75">
      <c r="A19" s="9"/>
      <c r="B19" s="9"/>
      <c r="C19" s="9"/>
      <c r="D19" s="45">
        <f t="shared" si="1"/>
        <v>0</v>
      </c>
      <c r="E19" s="45">
        <f t="shared" si="2"/>
      </c>
      <c r="F19" s="54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 t="s">
        <v>89</v>
      </c>
      <c r="S19" s="50"/>
      <c r="T19" s="51"/>
      <c r="U19" s="55"/>
    </row>
    <row r="20" spans="1:21" ht="15.75">
      <c r="A20" s="43" t="s">
        <v>93</v>
      </c>
      <c r="B20"/>
      <c r="C20" s="43" t="s">
        <v>102</v>
      </c>
      <c r="D20" s="45">
        <f t="shared" si="1"/>
        <v>0</v>
      </c>
      <c r="E20" s="45">
        <f t="shared" si="2"/>
      </c>
      <c r="F20" s="54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92" t="s">
        <v>133</v>
      </c>
      <c r="S20" s="50"/>
      <c r="T20" s="51"/>
      <c r="U20" s="55"/>
    </row>
    <row r="21" spans="1:21" ht="15.75">
      <c r="A21" s="43">
        <v>16</v>
      </c>
      <c r="B21"/>
      <c r="C21" s="43">
        <f>LOOKUP(A21,A3:A18,C3:C18)</f>
        <v>50</v>
      </c>
      <c r="D21" s="45">
        <f t="shared" si="1"/>
        <v>0</v>
      </c>
      <c r="E21" s="45">
        <f t="shared" si="2"/>
      </c>
      <c r="F21" s="54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92" t="s">
        <v>132</v>
      </c>
      <c r="S21" s="50"/>
      <c r="T21" s="51"/>
      <c r="U21" s="55"/>
    </row>
    <row r="22" spans="1:21" ht="15.75">
      <c r="A22"/>
      <c r="B22"/>
      <c r="C22"/>
      <c r="D22" s="45">
        <f t="shared" si="1"/>
        <v>0</v>
      </c>
      <c r="E22" s="45">
        <f t="shared" si="2"/>
      </c>
      <c r="F22" s="54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 t="s">
        <v>90</v>
      </c>
      <c r="S22" s="50"/>
      <c r="T22" s="51"/>
      <c r="U22" s="55"/>
    </row>
    <row r="23" spans="4:21" ht="15.75">
      <c r="D23" s="45">
        <f t="shared" si="1"/>
        <v>0</v>
      </c>
      <c r="E23" s="45">
        <f t="shared" si="2"/>
      </c>
      <c r="F23" s="54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 t="s">
        <v>91</v>
      </c>
      <c r="S23" s="50"/>
      <c r="T23" s="51"/>
      <c r="U23" s="55"/>
    </row>
    <row r="24" spans="4:21" ht="15.75">
      <c r="D24" s="45">
        <f t="shared" si="1"/>
        <v>0</v>
      </c>
      <c r="E24" s="45">
        <f t="shared" si="2"/>
      </c>
      <c r="F24" s="54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0" t="s">
        <v>63</v>
      </c>
      <c r="S24" s="50"/>
      <c r="T24" s="51"/>
      <c r="U24" s="55"/>
    </row>
    <row r="25" spans="4:21" ht="15.75">
      <c r="D25" s="45">
        <f t="shared" si="1"/>
        <v>0</v>
      </c>
      <c r="E25" s="45">
        <f t="shared" si="2"/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0" t="s">
        <v>64</v>
      </c>
      <c r="S25" s="50"/>
      <c r="T25" s="51"/>
      <c r="U25" s="51"/>
    </row>
    <row r="26" spans="4:21" ht="15.75">
      <c r="D26" s="45">
        <f t="shared" si="1"/>
        <v>0</v>
      </c>
      <c r="E26" s="45">
        <f t="shared" si="2"/>
      </c>
      <c r="R26" s="50" t="s">
        <v>65</v>
      </c>
      <c r="S26" s="193"/>
      <c r="T26" s="194"/>
      <c r="U26" s="194"/>
    </row>
    <row r="27" spans="1:21" ht="15.75">
      <c r="A27" s="259" t="s">
        <v>103</v>
      </c>
      <c r="B27" s="259"/>
      <c r="D27" s="45" t="s">
        <v>95</v>
      </c>
      <c r="E27" s="45"/>
      <c r="R27" s="47" t="s">
        <v>66</v>
      </c>
      <c r="S27" s="193"/>
      <c r="T27" s="194"/>
      <c r="U27" s="194"/>
    </row>
    <row r="28" spans="1:19" ht="15.75">
      <c r="A28" s="66"/>
      <c r="B28" s="66">
        <f>A21+C21+D28-1</f>
        <v>69</v>
      </c>
      <c r="D28" s="45">
        <v>4</v>
      </c>
      <c r="E28" s="45"/>
      <c r="R28" s="9"/>
      <c r="S28" s="9"/>
    </row>
    <row r="29" spans="18:19" ht="15.75">
      <c r="R29" s="9"/>
      <c r="S29" s="9"/>
    </row>
    <row r="30" spans="4:19" ht="15.75">
      <c r="D30" s="71" t="s">
        <v>109</v>
      </c>
      <c r="R30" s="9"/>
      <c r="S30" s="9"/>
    </row>
    <row r="31" spans="1:18" ht="15.75">
      <c r="A31"/>
      <c r="B31"/>
      <c r="C31"/>
      <c r="D31" s="72">
        <f>IF($A$21=1,IF($D$28&gt;4,1,0),0)</f>
        <v>0</v>
      </c>
      <c r="R31" s="9"/>
    </row>
    <row r="32" spans="1:18" ht="15.75">
      <c r="A32" s="61" t="s">
        <v>97</v>
      </c>
      <c r="B32" s="64" t="s">
        <v>6</v>
      </c>
      <c r="C32" s="64"/>
      <c r="D32" s="72">
        <f>IF($A$21=2,IF($D$28&gt;4,1,0),0)</f>
        <v>0</v>
      </c>
      <c r="E32" s="9"/>
      <c r="R32" s="9"/>
    </row>
    <row r="33" spans="1:19" ht="15.75">
      <c r="A33" s="60" t="s">
        <v>78</v>
      </c>
      <c r="B33" s="63" t="s">
        <v>5</v>
      </c>
      <c r="C33" s="63"/>
      <c r="D33" s="72">
        <f>IF($A$21=3,IF($D$28&gt;4,1,0),0)</f>
        <v>0</v>
      </c>
      <c r="E33" s="9"/>
      <c r="R33" s="9"/>
      <c r="S33" s="9"/>
    </row>
    <row r="34" spans="1:81" ht="15.75">
      <c r="A34" s="60" t="s">
        <v>32</v>
      </c>
      <c r="B34" s="63" t="s">
        <v>4</v>
      </c>
      <c r="C34" s="63"/>
      <c r="D34" s="72">
        <f>IF($A$21=4,IF($D$28&gt;2,1,0),0)</f>
        <v>0</v>
      </c>
      <c r="E34" s="9"/>
      <c r="R34" s="9"/>
      <c r="S34" s="9"/>
      <c r="CC34" s="11" t="s">
        <v>0</v>
      </c>
    </row>
    <row r="35" spans="1:81" ht="15.75">
      <c r="A35" s="60" t="s">
        <v>33</v>
      </c>
      <c r="B35"/>
      <c r="C35"/>
      <c r="D35" s="72">
        <f>IF($A$21=5,IF($D$28&gt;4,1,0),0)</f>
        <v>0</v>
      </c>
      <c r="E35" s="9"/>
      <c r="R35" s="9"/>
      <c r="CC35" s="11">
        <v>0.08222</v>
      </c>
    </row>
    <row r="36" spans="1:18" ht="15.75">
      <c r="A36" s="60" t="s">
        <v>34</v>
      </c>
      <c r="B36"/>
      <c r="C36"/>
      <c r="D36" s="72">
        <f>IF($A$21=6,IF($D$28&gt;4,1,0),0)</f>
        <v>0</v>
      </c>
      <c r="E36" s="9"/>
      <c r="R36" s="9"/>
    </row>
    <row r="37" spans="1:19" ht="15.75">
      <c r="A37"/>
      <c r="B37"/>
      <c r="C37"/>
      <c r="D37" s="72">
        <f>IF($A$21=7,IF($D$28&gt;1,1,0),0)</f>
        <v>0</v>
      </c>
      <c r="E37" s="9"/>
      <c r="R37" s="9"/>
      <c r="S37" s="9"/>
    </row>
    <row r="38" spans="1:19" ht="15.75">
      <c r="A38" s="60" t="s">
        <v>98</v>
      </c>
      <c r="B38" s="65" t="s">
        <v>99</v>
      </c>
      <c r="C38" s="65"/>
      <c r="D38" s="72">
        <f>IF($A$21=8,IF($D$28&gt;4,1,0),0)</f>
        <v>0</v>
      </c>
      <c r="E38" s="9"/>
      <c r="R38" s="9"/>
      <c r="S38" s="9"/>
    </row>
    <row r="39" spans="1:19" ht="15.75">
      <c r="A39" s="62">
        <v>1</v>
      </c>
      <c r="B39" s="65">
        <v>1</v>
      </c>
      <c r="C39" s="65"/>
      <c r="D39" s="72">
        <f>IF($A$21=9,IF($D$28&gt;1,1,0),0)</f>
        <v>0</v>
      </c>
      <c r="E39" s="9"/>
      <c r="R39" s="9"/>
      <c r="S39" s="9"/>
    </row>
    <row r="40" spans="1:19" ht="15.75">
      <c r="A40"/>
      <c r="B40"/>
      <c r="C40"/>
      <c r="D40" s="72">
        <f>IF($A$21=10,IF($D$28&gt;1,1,0),0)</f>
        <v>0</v>
      </c>
      <c r="E40" s="9"/>
      <c r="R40" s="9"/>
      <c r="S40" s="9"/>
    </row>
    <row r="41" spans="1:19" ht="15.75">
      <c r="A41"/>
      <c r="B41"/>
      <c r="C41"/>
      <c r="D41" s="72">
        <f>IF($A$21=11,IF($D$28&gt;4,1,0),0)</f>
        <v>0</v>
      </c>
      <c r="E41" s="9"/>
      <c r="R41" s="9"/>
      <c r="S41" s="9"/>
    </row>
    <row r="42" spans="1:19" ht="15.75">
      <c r="A42"/>
      <c r="B42"/>
      <c r="C42"/>
      <c r="D42" s="72">
        <f>IF($A$21=12,IF($D$28&gt;5,1,0),0)</f>
        <v>0</v>
      </c>
      <c r="E42" s="9"/>
      <c r="R42" s="9"/>
      <c r="S42" s="9"/>
    </row>
    <row r="43" spans="1:19" ht="15.75">
      <c r="A43"/>
      <c r="B43"/>
      <c r="C43"/>
      <c r="D43" s="72">
        <f>IF($A$21=13,IF($D$28&gt;24,1,0),0)</f>
        <v>0</v>
      </c>
      <c r="E43" s="9"/>
      <c r="R43" s="9"/>
      <c r="S43" s="9"/>
    </row>
    <row r="44" spans="1:19" ht="15.75">
      <c r="A44"/>
      <c r="B44"/>
      <c r="C44"/>
      <c r="D44" s="72">
        <f>IF($A$21=14,IF($D$28&gt;1,1,0),0)</f>
        <v>0</v>
      </c>
      <c r="E44" s="9"/>
      <c r="F44" s="11" t="s">
        <v>27</v>
      </c>
      <c r="R44" s="9"/>
      <c r="S44" s="9"/>
    </row>
    <row r="45" spans="1:5" ht="15.75">
      <c r="A45"/>
      <c r="B45"/>
      <c r="C45"/>
      <c r="D45" s="72">
        <f>IF($A$21=15,IF($D$28&gt;3,1,0),0)</f>
        <v>0</v>
      </c>
      <c r="E45" s="9"/>
    </row>
    <row r="46" spans="1:5" ht="15.75">
      <c r="A46"/>
      <c r="B46"/>
      <c r="C46"/>
      <c r="D46" s="72">
        <f>IF($A$21=16,IF($D$28&gt;4,1,0),0)</f>
        <v>0</v>
      </c>
      <c r="E46" s="9"/>
    </row>
    <row r="47" spans="1:4" ht="12.75">
      <c r="A47"/>
      <c r="B47"/>
      <c r="C47" s="38" t="s">
        <v>108</v>
      </c>
      <c r="D47" s="73">
        <f>SUM(D31:D46)</f>
        <v>0</v>
      </c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</sheetData>
  <mergeCells count="2">
    <mergeCell ref="A2:B2"/>
    <mergeCell ref="A27:B27"/>
  </mergeCells>
  <printOptions gridLines="1"/>
  <pageMargins left="0.75" right="0.75" top="1" bottom="1" header="0" footer="0"/>
  <pageSetup horizontalDpi="600" verticalDpi="600" orientation="portrait" paperSize="9" r:id="rId3"/>
  <headerFooter alignWithMargins="0">
    <oddFooter>&amp;C&amp;8Página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/>
  <dimension ref="A2:CS46"/>
  <sheetViews>
    <sheetView workbookViewId="0" topLeftCell="A1">
      <selection activeCell="C8" sqref="C8:E10"/>
    </sheetView>
  </sheetViews>
  <sheetFormatPr defaultColWidth="11.00390625" defaultRowHeight="12.75"/>
  <cols>
    <col min="1" max="1" width="12.375" style="0" customWidth="1"/>
    <col min="2" max="2" width="6.125" style="0" customWidth="1"/>
    <col min="3" max="3" width="22.875" style="0" customWidth="1"/>
    <col min="4" max="4" width="10.625" style="0" customWidth="1"/>
    <col min="5" max="11" width="10.125" style="0" customWidth="1"/>
    <col min="12" max="15" width="11.125" style="0" customWidth="1"/>
    <col min="16" max="93" width="10.125" style="0" customWidth="1"/>
    <col min="94" max="94" width="6.875" style="0" customWidth="1"/>
    <col min="95" max="95" width="13.25390625" style="0" customWidth="1"/>
    <col min="96" max="96" width="14.00390625" style="0" customWidth="1"/>
    <col min="97" max="97" width="13.75390625" style="0" customWidth="1"/>
    <col min="98" max="98" width="12.25390625" style="0" customWidth="1"/>
    <col min="99" max="99" width="15.75390625" style="0" customWidth="1"/>
    <col min="100" max="16384" width="10.125" style="0" customWidth="1"/>
  </cols>
  <sheetData>
    <row r="1" ht="21.75" customHeight="1"/>
    <row r="2" spans="1:97" ht="30.75" customHeight="1">
      <c r="A2" s="4"/>
      <c r="B2" s="4"/>
      <c r="D2" t="s">
        <v>7</v>
      </c>
      <c r="E2" s="74">
        <v>1</v>
      </c>
      <c r="F2" s="74">
        <f>E2+1</f>
        <v>2</v>
      </c>
      <c r="G2" s="74">
        <f aca="true" t="shared" si="0" ref="G2:BR2">F2+1</f>
        <v>3</v>
      </c>
      <c r="H2" s="74">
        <f t="shared" si="0"/>
        <v>4</v>
      </c>
      <c r="I2" s="74">
        <f t="shared" si="0"/>
        <v>5</v>
      </c>
      <c r="J2" s="74">
        <f t="shared" si="0"/>
        <v>6</v>
      </c>
      <c r="K2" s="74">
        <f t="shared" si="0"/>
        <v>7</v>
      </c>
      <c r="L2" s="74">
        <f t="shared" si="0"/>
        <v>8</v>
      </c>
      <c r="M2" s="74">
        <f t="shared" si="0"/>
        <v>9</v>
      </c>
      <c r="N2" s="74">
        <f t="shared" si="0"/>
        <v>10</v>
      </c>
      <c r="O2" s="74">
        <f t="shared" si="0"/>
        <v>11</v>
      </c>
      <c r="P2" s="74">
        <f t="shared" si="0"/>
        <v>12</v>
      </c>
      <c r="Q2" s="74">
        <f t="shared" si="0"/>
        <v>13</v>
      </c>
      <c r="R2" s="74">
        <f t="shared" si="0"/>
        <v>14</v>
      </c>
      <c r="S2" s="74">
        <f t="shared" si="0"/>
        <v>15</v>
      </c>
      <c r="T2" s="74">
        <f t="shared" si="0"/>
        <v>16</v>
      </c>
      <c r="U2" s="74">
        <f t="shared" si="0"/>
        <v>17</v>
      </c>
      <c r="V2" s="74">
        <f t="shared" si="0"/>
        <v>18</v>
      </c>
      <c r="W2" s="74">
        <f t="shared" si="0"/>
        <v>19</v>
      </c>
      <c r="X2" s="74">
        <f t="shared" si="0"/>
        <v>20</v>
      </c>
      <c r="Y2" s="74">
        <f t="shared" si="0"/>
        <v>21</v>
      </c>
      <c r="Z2" s="74">
        <f t="shared" si="0"/>
        <v>22</v>
      </c>
      <c r="AA2" s="74">
        <f t="shared" si="0"/>
        <v>23</v>
      </c>
      <c r="AB2" s="74">
        <f t="shared" si="0"/>
        <v>24</v>
      </c>
      <c r="AC2" s="74">
        <f t="shared" si="0"/>
        <v>25</v>
      </c>
      <c r="AD2" s="74">
        <f t="shared" si="0"/>
        <v>26</v>
      </c>
      <c r="AE2" s="74">
        <f t="shared" si="0"/>
        <v>27</v>
      </c>
      <c r="AF2" s="74">
        <f t="shared" si="0"/>
        <v>28</v>
      </c>
      <c r="AG2" s="74">
        <f t="shared" si="0"/>
        <v>29</v>
      </c>
      <c r="AH2" s="74">
        <f t="shared" si="0"/>
        <v>30</v>
      </c>
      <c r="AI2" s="74">
        <f t="shared" si="0"/>
        <v>31</v>
      </c>
      <c r="AJ2" s="74">
        <f t="shared" si="0"/>
        <v>32</v>
      </c>
      <c r="AK2" s="74">
        <f t="shared" si="0"/>
        <v>33</v>
      </c>
      <c r="AL2" s="74">
        <f t="shared" si="0"/>
        <v>34</v>
      </c>
      <c r="AM2" s="74">
        <f t="shared" si="0"/>
        <v>35</v>
      </c>
      <c r="AN2" s="74">
        <f t="shared" si="0"/>
        <v>36</v>
      </c>
      <c r="AO2" s="74">
        <f t="shared" si="0"/>
        <v>37</v>
      </c>
      <c r="AP2" s="74">
        <f t="shared" si="0"/>
        <v>38</v>
      </c>
      <c r="AQ2" s="74">
        <f t="shared" si="0"/>
        <v>39</v>
      </c>
      <c r="AR2" s="74">
        <f t="shared" si="0"/>
        <v>40</v>
      </c>
      <c r="AS2" s="74">
        <f t="shared" si="0"/>
        <v>41</v>
      </c>
      <c r="AT2" s="74">
        <f t="shared" si="0"/>
        <v>42</v>
      </c>
      <c r="AU2" s="74">
        <f t="shared" si="0"/>
        <v>43</v>
      </c>
      <c r="AV2" s="74">
        <f t="shared" si="0"/>
        <v>44</v>
      </c>
      <c r="AW2" s="74">
        <f t="shared" si="0"/>
        <v>45</v>
      </c>
      <c r="AX2" s="74">
        <f t="shared" si="0"/>
        <v>46</v>
      </c>
      <c r="AY2" s="74">
        <f t="shared" si="0"/>
        <v>47</v>
      </c>
      <c r="AZ2" s="74">
        <f t="shared" si="0"/>
        <v>48</v>
      </c>
      <c r="BA2" s="74">
        <f t="shared" si="0"/>
        <v>49</v>
      </c>
      <c r="BB2" s="74">
        <f t="shared" si="0"/>
        <v>50</v>
      </c>
      <c r="BC2" s="74">
        <f t="shared" si="0"/>
        <v>51</v>
      </c>
      <c r="BD2" s="74">
        <f t="shared" si="0"/>
        <v>52</v>
      </c>
      <c r="BE2" s="74">
        <f t="shared" si="0"/>
        <v>53</v>
      </c>
      <c r="BF2" s="74">
        <f t="shared" si="0"/>
        <v>54</v>
      </c>
      <c r="BG2" s="74">
        <f t="shared" si="0"/>
        <v>55</v>
      </c>
      <c r="BH2" s="74">
        <f t="shared" si="0"/>
        <v>56</v>
      </c>
      <c r="BI2" s="74">
        <f t="shared" si="0"/>
        <v>57</v>
      </c>
      <c r="BJ2" s="74">
        <f t="shared" si="0"/>
        <v>58</v>
      </c>
      <c r="BK2" s="74">
        <f t="shared" si="0"/>
        <v>59</v>
      </c>
      <c r="BL2" s="74">
        <f t="shared" si="0"/>
        <v>60</v>
      </c>
      <c r="BM2" s="74">
        <f t="shared" si="0"/>
        <v>61</v>
      </c>
      <c r="BN2" s="74">
        <f t="shared" si="0"/>
        <v>62</v>
      </c>
      <c r="BO2" s="74">
        <f t="shared" si="0"/>
        <v>63</v>
      </c>
      <c r="BP2" s="74">
        <f t="shared" si="0"/>
        <v>64</v>
      </c>
      <c r="BQ2" s="74">
        <f t="shared" si="0"/>
        <v>65</v>
      </c>
      <c r="BR2" s="74">
        <f t="shared" si="0"/>
        <v>66</v>
      </c>
      <c r="BS2" s="74">
        <f aca="true" t="shared" si="1" ref="BS2:CO2">BR2+1</f>
        <v>67</v>
      </c>
      <c r="BT2" s="74">
        <f t="shared" si="1"/>
        <v>68</v>
      </c>
      <c r="BU2" s="74">
        <f t="shared" si="1"/>
        <v>69</v>
      </c>
      <c r="BV2">
        <f t="shared" si="1"/>
        <v>70</v>
      </c>
      <c r="BW2">
        <f t="shared" si="1"/>
        <v>71</v>
      </c>
      <c r="BX2">
        <f t="shared" si="1"/>
        <v>72</v>
      </c>
      <c r="BY2">
        <f t="shared" si="1"/>
        <v>73</v>
      </c>
      <c r="BZ2">
        <f t="shared" si="1"/>
        <v>74</v>
      </c>
      <c r="CA2">
        <f t="shared" si="1"/>
        <v>75</v>
      </c>
      <c r="CB2">
        <f t="shared" si="1"/>
        <v>76</v>
      </c>
      <c r="CC2">
        <f t="shared" si="1"/>
        <v>77</v>
      </c>
      <c r="CD2">
        <f t="shared" si="1"/>
        <v>78</v>
      </c>
      <c r="CE2">
        <f t="shared" si="1"/>
        <v>79</v>
      </c>
      <c r="CF2">
        <f t="shared" si="1"/>
        <v>80</v>
      </c>
      <c r="CG2">
        <f t="shared" si="1"/>
        <v>81</v>
      </c>
      <c r="CH2">
        <f t="shared" si="1"/>
        <v>82</v>
      </c>
      <c r="CI2">
        <f t="shared" si="1"/>
        <v>83</v>
      </c>
      <c r="CJ2">
        <f t="shared" si="1"/>
        <v>84</v>
      </c>
      <c r="CK2">
        <f t="shared" si="1"/>
        <v>85</v>
      </c>
      <c r="CL2">
        <f t="shared" si="1"/>
        <v>86</v>
      </c>
      <c r="CM2">
        <f t="shared" si="1"/>
        <v>87</v>
      </c>
      <c r="CN2">
        <f t="shared" si="1"/>
        <v>88</v>
      </c>
      <c r="CO2">
        <f t="shared" si="1"/>
        <v>89</v>
      </c>
      <c r="CQ2" s="3"/>
      <c r="CR2" s="3"/>
      <c r="CS2" s="3"/>
    </row>
    <row r="3" spans="1:97" ht="15.75">
      <c r="A3" s="1"/>
      <c r="C3" s="60" t="s">
        <v>78</v>
      </c>
      <c r="D3" s="13">
        <v>1</v>
      </c>
      <c r="E3" s="75">
        <v>1</v>
      </c>
      <c r="F3" s="75">
        <v>1.5</v>
      </c>
      <c r="G3" s="75">
        <v>0.21</v>
      </c>
      <c r="H3" s="75">
        <v>0.28</v>
      </c>
      <c r="I3" s="76">
        <v>2.5</v>
      </c>
      <c r="J3" s="76">
        <v>3.7</v>
      </c>
      <c r="K3" s="76">
        <v>0.83</v>
      </c>
      <c r="L3" s="76">
        <v>0.98</v>
      </c>
      <c r="M3" s="77">
        <v>37</v>
      </c>
      <c r="N3" s="76">
        <v>55</v>
      </c>
      <c r="O3" s="76">
        <v>5.9</v>
      </c>
      <c r="P3" s="76">
        <v>8.3</v>
      </c>
      <c r="Q3" s="76">
        <v>0.027</v>
      </c>
      <c r="R3" s="78">
        <v>0.022</v>
      </c>
      <c r="S3" s="76">
        <v>0.093</v>
      </c>
      <c r="T3" s="76">
        <v>0.031</v>
      </c>
      <c r="U3" s="76">
        <v>0.019</v>
      </c>
      <c r="V3" s="76">
        <v>0.018</v>
      </c>
      <c r="W3" s="79">
        <v>0.02</v>
      </c>
      <c r="X3" s="78">
        <v>0.14</v>
      </c>
      <c r="Y3" s="76">
        <v>0.25</v>
      </c>
      <c r="Z3" s="76">
        <v>0.032</v>
      </c>
      <c r="AA3" s="76">
        <v>0.026</v>
      </c>
      <c r="AB3" s="76">
        <v>0.018</v>
      </c>
      <c r="AC3" s="76">
        <v>0.078</v>
      </c>
      <c r="AD3" s="76">
        <v>0.18</v>
      </c>
      <c r="AE3" s="76">
        <v>0.064</v>
      </c>
      <c r="AF3" s="76">
        <v>0.52</v>
      </c>
      <c r="AG3" s="76">
        <v>0.067</v>
      </c>
      <c r="AH3" s="76">
        <v>0.11</v>
      </c>
      <c r="AI3" s="76">
        <v>0.072</v>
      </c>
      <c r="AJ3" s="76">
        <v>0.22</v>
      </c>
      <c r="AK3" s="76">
        <v>0.065</v>
      </c>
      <c r="AL3" s="76">
        <v>0.082</v>
      </c>
      <c r="AM3" s="76">
        <v>0.17</v>
      </c>
      <c r="AN3" s="76">
        <v>0.22</v>
      </c>
      <c r="AO3" s="76">
        <v>0.13</v>
      </c>
      <c r="AP3" s="76">
        <v>0.0041</v>
      </c>
      <c r="AQ3" s="76">
        <v>0.017</v>
      </c>
      <c r="AR3" s="76">
        <v>0.0051</v>
      </c>
      <c r="AS3" s="76">
        <v>0.012</v>
      </c>
      <c r="AT3" s="76">
        <v>0.0058</v>
      </c>
      <c r="AU3" s="76">
        <v>0.012</v>
      </c>
      <c r="AV3" s="76">
        <v>0.0052</v>
      </c>
      <c r="AW3" s="76">
        <v>0.0072</v>
      </c>
      <c r="AX3" s="76">
        <v>0.0087</v>
      </c>
      <c r="AY3" s="76">
        <v>0.0051</v>
      </c>
      <c r="AZ3" s="76">
        <v>0.0028</v>
      </c>
      <c r="BA3" s="76">
        <v>0.018</v>
      </c>
      <c r="BB3" s="76">
        <v>0.0061</v>
      </c>
      <c r="BC3" s="76">
        <v>0.015</v>
      </c>
      <c r="BD3" s="76">
        <v>0.012</v>
      </c>
      <c r="BE3" s="76">
        <v>0.011</v>
      </c>
      <c r="BF3" s="76">
        <v>0.006</v>
      </c>
      <c r="BG3" s="76">
        <v>0.0017</v>
      </c>
      <c r="BH3" s="76">
        <v>0.0068</v>
      </c>
      <c r="BI3" s="76">
        <v>0.0064</v>
      </c>
      <c r="BJ3" s="76">
        <v>0.0018</v>
      </c>
      <c r="BK3" s="76">
        <v>0.0032</v>
      </c>
      <c r="BL3" s="76">
        <v>0.0089</v>
      </c>
      <c r="BM3" s="76">
        <v>0.0038</v>
      </c>
      <c r="BN3" s="76">
        <v>0.097</v>
      </c>
      <c r="BO3" s="76">
        <v>0.00043</v>
      </c>
      <c r="BP3" s="76">
        <v>0.00023</v>
      </c>
      <c r="BQ3" s="76">
        <v>0.00023</v>
      </c>
      <c r="BR3" s="76">
        <v>0.00041</v>
      </c>
      <c r="BS3" s="76">
        <v>0.00022</v>
      </c>
      <c r="BT3" s="76">
        <v>0.00025</v>
      </c>
      <c r="BU3" s="76">
        <v>4.9E-06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7"/>
      <c r="CR3" s="6"/>
      <c r="CS3" s="6"/>
    </row>
    <row r="4" spans="1:97" ht="12.75">
      <c r="A4" s="1"/>
      <c r="C4" s="60" t="s">
        <v>32</v>
      </c>
      <c r="D4" s="13">
        <v>2</v>
      </c>
      <c r="E4" s="76">
        <v>0.68</v>
      </c>
      <c r="F4" s="76">
        <v>1</v>
      </c>
      <c r="G4" s="76">
        <v>0.17</v>
      </c>
      <c r="H4" s="76">
        <v>0.21</v>
      </c>
      <c r="I4" s="76">
        <v>1.9</v>
      </c>
      <c r="J4" s="76">
        <v>2.8</v>
      </c>
      <c r="K4" s="76">
        <v>0.74</v>
      </c>
      <c r="L4" s="76">
        <v>0.85</v>
      </c>
      <c r="M4" s="76">
        <v>28</v>
      </c>
      <c r="N4" s="76">
        <v>42</v>
      </c>
      <c r="O4" s="76">
        <v>4.7</v>
      </c>
      <c r="P4" s="76">
        <v>6.5</v>
      </c>
      <c r="Q4" s="76">
        <v>0.017</v>
      </c>
      <c r="R4" s="76">
        <v>0.017</v>
      </c>
      <c r="S4" s="76">
        <v>0.2</v>
      </c>
      <c r="T4" s="76">
        <v>0.024</v>
      </c>
      <c r="U4" s="76">
        <v>0.011</v>
      </c>
      <c r="V4" s="76">
        <v>0.012</v>
      </c>
      <c r="W4" s="76">
        <v>0.014</v>
      </c>
      <c r="X4" s="76">
        <v>0.1</v>
      </c>
      <c r="Y4" s="76">
        <v>0.078</v>
      </c>
      <c r="Z4" s="76">
        <v>0.013</v>
      </c>
      <c r="AA4" s="76">
        <v>0.011</v>
      </c>
      <c r="AB4" s="76">
        <v>0.0095</v>
      </c>
      <c r="AC4" s="76">
        <v>0.051</v>
      </c>
      <c r="AD4" s="76">
        <v>0.13</v>
      </c>
      <c r="AE4" s="76">
        <v>0.05</v>
      </c>
      <c r="AF4" s="76">
        <v>0.18</v>
      </c>
      <c r="AG4" s="76">
        <v>0.042</v>
      </c>
      <c r="AH4" s="76">
        <v>0.054</v>
      </c>
      <c r="AI4" s="76">
        <v>0.068</v>
      </c>
      <c r="AJ4" s="76">
        <v>0.22</v>
      </c>
      <c r="AK4" s="76">
        <v>0.048</v>
      </c>
      <c r="AL4" s="76">
        <v>0.06</v>
      </c>
      <c r="AM4" s="76">
        <v>0.11</v>
      </c>
      <c r="AN4" s="76">
        <v>0.13</v>
      </c>
      <c r="AO4" s="76">
        <v>0.096</v>
      </c>
      <c r="AP4" s="76">
        <v>0.003</v>
      </c>
      <c r="AQ4" s="76">
        <v>0.015</v>
      </c>
      <c r="AR4" s="76">
        <v>0.0047</v>
      </c>
      <c r="AS4" s="76">
        <v>0.0087</v>
      </c>
      <c r="AT4" s="76">
        <v>0.0043</v>
      </c>
      <c r="AU4" s="76">
        <v>0.011</v>
      </c>
      <c r="AV4" s="76">
        <v>0.0054</v>
      </c>
      <c r="AW4" s="76">
        <v>0.0052</v>
      </c>
      <c r="AX4" s="76">
        <v>0.0067</v>
      </c>
      <c r="AY4" s="76">
        <v>0.003</v>
      </c>
      <c r="AZ4" s="76">
        <v>0.004</v>
      </c>
      <c r="BA4" s="76">
        <v>0.014</v>
      </c>
      <c r="BB4" s="76">
        <v>0.0054</v>
      </c>
      <c r="BC4" s="76">
        <v>0.012</v>
      </c>
      <c r="BD4" s="76">
        <v>0.0095</v>
      </c>
      <c r="BE4" s="76">
        <v>0.022</v>
      </c>
      <c r="BF4" s="76">
        <v>0.0066</v>
      </c>
      <c r="BG4" s="76">
        <v>0.0013</v>
      </c>
      <c r="BH4" s="76">
        <v>0.0047</v>
      </c>
      <c r="BI4" s="76">
        <v>0.0043</v>
      </c>
      <c r="BJ4" s="76">
        <v>0.0021</v>
      </c>
      <c r="BK4" s="76">
        <v>0.0025</v>
      </c>
      <c r="BL4" s="76">
        <v>0.0071</v>
      </c>
      <c r="BM4" s="76">
        <v>0.0028</v>
      </c>
      <c r="BN4" s="76">
        <v>0.058</v>
      </c>
      <c r="BO4" s="76">
        <v>0.00024</v>
      </c>
      <c r="BP4" s="76">
        <v>0.00013</v>
      </c>
      <c r="BQ4" s="76">
        <v>0.00014</v>
      </c>
      <c r="BR4" s="76">
        <v>4.8E-05</v>
      </c>
      <c r="BS4" s="76">
        <v>2.6E-05</v>
      </c>
      <c r="BT4" s="76">
        <v>2.9E-05</v>
      </c>
      <c r="BU4" s="76">
        <v>1E-06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7"/>
      <c r="CR4" s="6"/>
      <c r="CS4" s="6"/>
    </row>
    <row r="5" spans="1:97" ht="12.75">
      <c r="A5" s="1"/>
      <c r="C5" s="60" t="s">
        <v>33</v>
      </c>
      <c r="D5" s="13">
        <v>3</v>
      </c>
      <c r="E5" s="76">
        <v>0.84</v>
      </c>
      <c r="F5" s="76">
        <v>1.2</v>
      </c>
      <c r="G5" s="76">
        <v>0.17</v>
      </c>
      <c r="H5" s="76">
        <v>0.22</v>
      </c>
      <c r="I5" s="76">
        <v>2.1</v>
      </c>
      <c r="J5" s="76">
        <v>3.1</v>
      </c>
      <c r="K5" s="76">
        <v>0.64</v>
      </c>
      <c r="L5" s="76">
        <v>0.76</v>
      </c>
      <c r="M5" s="76">
        <v>31</v>
      </c>
      <c r="N5" s="76">
        <v>47</v>
      </c>
      <c r="O5" s="76">
        <v>4.8</v>
      </c>
      <c r="P5" s="76">
        <v>6.8</v>
      </c>
      <c r="Q5" s="76">
        <v>0.0094</v>
      </c>
      <c r="R5" s="76">
        <v>0.0075</v>
      </c>
      <c r="S5" s="76">
        <v>0.18</v>
      </c>
      <c r="T5" s="76">
        <v>0.0084</v>
      </c>
      <c r="U5" s="76">
        <v>0.0071</v>
      </c>
      <c r="V5" s="76">
        <v>0.0068</v>
      </c>
      <c r="W5" s="76">
        <v>0.011</v>
      </c>
      <c r="X5" s="76">
        <v>0.059</v>
      </c>
      <c r="Y5" s="76">
        <v>0.038</v>
      </c>
      <c r="Z5" s="76">
        <v>0.0048</v>
      </c>
      <c r="AA5" s="76">
        <v>0.0041</v>
      </c>
      <c r="AB5" s="76">
        <v>0.0035</v>
      </c>
      <c r="AC5" s="76">
        <v>0.032</v>
      </c>
      <c r="AD5" s="76">
        <v>0.076</v>
      </c>
      <c r="AE5" s="76">
        <v>0.019</v>
      </c>
      <c r="AF5" s="76">
        <v>0.16</v>
      </c>
      <c r="AG5" s="76">
        <v>0.04</v>
      </c>
      <c r="AH5" s="76">
        <v>0.038</v>
      </c>
      <c r="AI5" s="76">
        <v>0.23</v>
      </c>
      <c r="AJ5" s="76">
        <v>0.16</v>
      </c>
      <c r="AK5" s="76">
        <v>0.02</v>
      </c>
      <c r="AL5" s="76">
        <v>0.035</v>
      </c>
      <c r="AM5" s="76">
        <v>0.099</v>
      </c>
      <c r="AN5" s="76">
        <v>0.11</v>
      </c>
      <c r="AO5" s="76">
        <v>0.096</v>
      </c>
      <c r="AP5" s="76">
        <v>0.0025</v>
      </c>
      <c r="AQ5" s="76">
        <v>0.012</v>
      </c>
      <c r="AR5" s="76">
        <v>0.004</v>
      </c>
      <c r="AS5" s="76">
        <v>0.0041</v>
      </c>
      <c r="AT5" s="76">
        <v>0.0023</v>
      </c>
      <c r="AU5" s="76">
        <v>0.0053</v>
      </c>
      <c r="AV5" s="76">
        <v>0.003</v>
      </c>
      <c r="AW5" s="76">
        <v>0.0027</v>
      </c>
      <c r="AX5" s="76">
        <v>0.0048</v>
      </c>
      <c r="AY5" s="76">
        <v>0.0026</v>
      </c>
      <c r="AZ5" s="76">
        <v>0.005</v>
      </c>
      <c r="BA5" s="76">
        <v>0.0055</v>
      </c>
      <c r="BB5" s="76">
        <v>0.0027</v>
      </c>
      <c r="BC5" s="76">
        <v>0.0084</v>
      </c>
      <c r="BD5" s="76">
        <v>0.0069</v>
      </c>
      <c r="BE5" s="76">
        <v>0.014</v>
      </c>
      <c r="BF5" s="76">
        <v>0.0036</v>
      </c>
      <c r="BG5" s="76">
        <v>0.0021</v>
      </c>
      <c r="BH5" s="76">
        <v>0.0034</v>
      </c>
      <c r="BI5" s="76">
        <v>0.0033</v>
      </c>
      <c r="BJ5" s="76">
        <v>0.0032</v>
      </c>
      <c r="BK5" s="76">
        <v>0.0028</v>
      </c>
      <c r="BL5" s="76">
        <v>0.0058</v>
      </c>
      <c r="BM5" s="76">
        <v>0.0029</v>
      </c>
      <c r="BN5" s="76">
        <v>0.047</v>
      </c>
      <c r="BO5" s="76">
        <v>0.00019</v>
      </c>
      <c r="BP5" s="76">
        <v>0.0001</v>
      </c>
      <c r="BQ5" s="76">
        <v>0.00011</v>
      </c>
      <c r="BR5" s="76">
        <v>3.5E-05</v>
      </c>
      <c r="BS5" s="76">
        <v>1.9E-05</v>
      </c>
      <c r="BT5" s="76">
        <v>2.1E-05</v>
      </c>
      <c r="BU5" s="76">
        <v>1.4E-06</v>
      </c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7"/>
      <c r="CR5" s="6"/>
      <c r="CS5" s="6"/>
    </row>
    <row r="6" spans="3:97" ht="12.75">
      <c r="C6" s="60" t="s">
        <v>34</v>
      </c>
      <c r="D6">
        <v>4</v>
      </c>
      <c r="E6" s="76">
        <v>0.88</v>
      </c>
      <c r="F6" s="76">
        <v>1.3</v>
      </c>
      <c r="G6" s="76">
        <v>0.15</v>
      </c>
      <c r="H6" s="76">
        <v>0.2</v>
      </c>
      <c r="I6" s="76">
        <v>2.1</v>
      </c>
      <c r="J6" s="76">
        <v>3.1</v>
      </c>
      <c r="K6" s="76">
        <v>0.48</v>
      </c>
      <c r="L6" s="76">
        <v>0.6</v>
      </c>
      <c r="M6" s="76">
        <v>32</v>
      </c>
      <c r="N6" s="76">
        <v>47</v>
      </c>
      <c r="O6" s="76">
        <v>4.5</v>
      </c>
      <c r="P6" s="76">
        <v>6.5</v>
      </c>
      <c r="Q6" s="76">
        <v>0.0081</v>
      </c>
      <c r="R6" s="76">
        <v>0.0068</v>
      </c>
      <c r="S6" s="76">
        <v>0.13</v>
      </c>
      <c r="T6" s="76">
        <v>0.0079</v>
      </c>
      <c r="U6" s="76">
        <v>0.0059</v>
      </c>
      <c r="V6" s="76">
        <v>0.0062</v>
      </c>
      <c r="W6" s="76">
        <v>0.0098</v>
      </c>
      <c r="X6" s="76">
        <v>0.046</v>
      </c>
      <c r="Y6" s="76">
        <v>0.026</v>
      </c>
      <c r="Z6" s="76">
        <v>0.0036</v>
      </c>
      <c r="AA6" s="76">
        <v>0.0034</v>
      </c>
      <c r="AB6" s="76">
        <v>0.0023</v>
      </c>
      <c r="AC6" s="76">
        <v>0.026</v>
      </c>
      <c r="AD6" s="76">
        <v>0.057</v>
      </c>
      <c r="AE6" s="76">
        <v>0.018</v>
      </c>
      <c r="AF6" s="76">
        <v>0.13</v>
      </c>
      <c r="AG6" s="76">
        <v>0.042</v>
      </c>
      <c r="AH6" s="76">
        <v>0.035</v>
      </c>
      <c r="AI6" s="76">
        <v>0.27</v>
      </c>
      <c r="AJ6" s="76">
        <v>0.09</v>
      </c>
      <c r="AK6" s="76">
        <v>0.018</v>
      </c>
      <c r="AL6" s="76">
        <v>0.031</v>
      </c>
      <c r="AM6" s="76">
        <v>0.089</v>
      </c>
      <c r="AN6" s="76">
        <v>0.086</v>
      </c>
      <c r="AO6" s="76">
        <v>0.094</v>
      </c>
      <c r="AP6" s="76">
        <v>0.0021</v>
      </c>
      <c r="AQ6" s="76">
        <v>0.0067</v>
      </c>
      <c r="AR6" s="76">
        <v>0.0034</v>
      </c>
      <c r="AS6" s="76">
        <v>0.0047</v>
      </c>
      <c r="AT6" s="76">
        <v>0.003</v>
      </c>
      <c r="AU6" s="76">
        <v>0.0046</v>
      </c>
      <c r="AV6" s="76">
        <v>0.0025</v>
      </c>
      <c r="AW6" s="76">
        <v>0.0024</v>
      </c>
      <c r="AX6" s="76">
        <v>0.0036</v>
      </c>
      <c r="AY6" s="76">
        <v>0.0022</v>
      </c>
      <c r="AZ6" s="76">
        <v>0.004</v>
      </c>
      <c r="BA6" s="76">
        <v>0.0052</v>
      </c>
      <c r="BB6" s="76">
        <v>0.0024</v>
      </c>
      <c r="BC6" s="76">
        <v>0.0054</v>
      </c>
      <c r="BD6" s="76">
        <v>0.0044</v>
      </c>
      <c r="BE6" s="76">
        <v>0.0093</v>
      </c>
      <c r="BF6" s="76">
        <v>0.0029</v>
      </c>
      <c r="BG6" s="76">
        <v>0.0022</v>
      </c>
      <c r="BH6" s="76">
        <v>0.0028</v>
      </c>
      <c r="BI6" s="76">
        <v>0.0027</v>
      </c>
      <c r="BJ6" s="76">
        <v>0.0037</v>
      </c>
      <c r="BK6" s="76">
        <v>0.0028</v>
      </c>
      <c r="BL6" s="76">
        <v>0.0037</v>
      </c>
      <c r="BM6" s="76">
        <v>0.0028</v>
      </c>
      <c r="BN6" s="76">
        <v>0.027</v>
      </c>
      <c r="BO6" s="76">
        <v>0.00015</v>
      </c>
      <c r="BP6" s="76">
        <v>8.4E-05</v>
      </c>
      <c r="BQ6" s="76">
        <v>9.2E-05</v>
      </c>
      <c r="BR6" s="76">
        <v>2.6E-05</v>
      </c>
      <c r="BS6" s="76">
        <v>1.5E-05</v>
      </c>
      <c r="BT6" s="76">
        <v>1.6E-05</v>
      </c>
      <c r="BU6" s="76">
        <v>1.6E-06</v>
      </c>
      <c r="BW6" s="2"/>
      <c r="BX6" s="2"/>
      <c r="BY6" s="2"/>
      <c r="CH6" s="2"/>
      <c r="CJ6" s="2"/>
      <c r="CO6" s="2"/>
      <c r="CP6" s="2"/>
      <c r="CQ6" s="7"/>
      <c r="CR6" s="6"/>
      <c r="CS6" s="6"/>
    </row>
    <row r="7" spans="5:97" ht="15.75">
      <c r="E7" s="16"/>
      <c r="F7" s="16"/>
      <c r="G7" s="16"/>
      <c r="H7" s="16"/>
      <c r="I7" s="2"/>
      <c r="J7" s="2"/>
      <c r="K7" s="2"/>
      <c r="L7" s="2"/>
      <c r="M7" s="25"/>
      <c r="N7" s="2"/>
      <c r="O7" s="2"/>
      <c r="P7" s="2"/>
      <c r="Q7" s="2"/>
      <c r="R7" s="27"/>
      <c r="S7" s="2"/>
      <c r="T7" s="2"/>
      <c r="U7" s="2"/>
      <c r="V7" s="2"/>
      <c r="W7" s="33"/>
      <c r="X7" s="2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7"/>
      <c r="CR7" s="6"/>
      <c r="CS7" s="6"/>
    </row>
    <row r="8" spans="3:97" ht="15.75">
      <c r="C8" s="235" t="s">
        <v>104</v>
      </c>
      <c r="D8" s="235"/>
      <c r="E8" s="235"/>
      <c r="F8" s="18"/>
      <c r="G8" s="19"/>
      <c r="H8" s="16"/>
      <c r="J8" s="2"/>
      <c r="K8" s="2"/>
      <c r="L8" s="2"/>
      <c r="M8" s="26"/>
      <c r="N8" s="2"/>
      <c r="O8" s="2"/>
      <c r="P8" s="12"/>
      <c r="Q8" s="12"/>
      <c r="R8" s="27"/>
      <c r="T8" s="2"/>
      <c r="U8" s="2"/>
      <c r="W8" s="34"/>
      <c r="X8" s="26"/>
      <c r="Y8" s="2"/>
      <c r="AE8" s="2"/>
      <c r="AF8" s="2"/>
      <c r="AJ8" s="2"/>
      <c r="AK8" s="2"/>
      <c r="AM8" s="2"/>
      <c r="AN8" s="2"/>
      <c r="AQ8" s="2"/>
      <c r="AS8" s="2"/>
      <c r="AW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O8" s="2"/>
      <c r="BW8" s="2"/>
      <c r="BX8" s="2"/>
      <c r="BY8" s="2"/>
      <c r="CH8" s="2"/>
      <c r="CJ8" s="2"/>
      <c r="CO8" s="2"/>
      <c r="CP8" s="2"/>
      <c r="CQ8" s="7"/>
      <c r="CR8" s="6"/>
      <c r="CS8" s="6"/>
    </row>
    <row r="9" spans="3:97" ht="31.5">
      <c r="C9" s="67" t="s">
        <v>105</v>
      </c>
      <c r="D9" s="69" t="s">
        <v>106</v>
      </c>
      <c r="E9" s="70" t="s">
        <v>107</v>
      </c>
      <c r="F9" s="16"/>
      <c r="G9" s="16"/>
      <c r="H9" s="16"/>
      <c r="I9" s="2"/>
      <c r="J9" s="2"/>
      <c r="K9" s="2"/>
      <c r="L9" s="2"/>
      <c r="M9" s="25"/>
      <c r="N9" s="2"/>
      <c r="O9" s="2"/>
      <c r="P9" s="2"/>
      <c r="Q9" s="2"/>
      <c r="R9" s="27"/>
      <c r="S9" s="2"/>
      <c r="T9" s="2"/>
      <c r="U9" s="2"/>
      <c r="V9" s="2"/>
      <c r="W9" s="33"/>
      <c r="X9" s="2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7"/>
      <c r="CR9" s="6"/>
      <c r="CS9" s="6"/>
    </row>
    <row r="10" spans="3:97" ht="15.75">
      <c r="C10" s="67">
        <f>HLOOKUP(Radiofármacos!B28,E2:BU6,Radiofármacos!A39+1)</f>
        <v>4.9E-06</v>
      </c>
      <c r="D10" s="67">
        <f>C10*'Dosis embrión feto diag'!F11</f>
        <v>0.048999999999999995</v>
      </c>
      <c r="E10" s="68">
        <f>D10*37</f>
        <v>1.8129999999999997</v>
      </c>
      <c r="F10" s="16"/>
      <c r="G10" s="16"/>
      <c r="H10" s="16"/>
      <c r="I10" s="2"/>
      <c r="J10" s="2"/>
      <c r="K10" s="2"/>
      <c r="L10" s="2"/>
      <c r="M10" s="24"/>
      <c r="N10" s="2"/>
      <c r="O10" s="2"/>
      <c r="P10" s="2"/>
      <c r="Q10" s="2"/>
      <c r="R10" s="27"/>
      <c r="S10" s="2"/>
      <c r="T10" s="2"/>
      <c r="U10" s="2"/>
      <c r="V10" s="2"/>
      <c r="W10" s="33"/>
      <c r="X10" s="2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7"/>
      <c r="CR10" s="6"/>
      <c r="CS10" s="6"/>
    </row>
    <row r="11" spans="5:97" ht="15.75">
      <c r="E11" s="16"/>
      <c r="F11" s="16"/>
      <c r="G11" s="16"/>
      <c r="H11" s="16"/>
      <c r="I11" s="2"/>
      <c r="J11" s="2"/>
      <c r="K11" s="2"/>
      <c r="L11" s="2"/>
      <c r="M11" s="25"/>
      <c r="N11" s="2"/>
      <c r="O11" s="2"/>
      <c r="P11" s="2"/>
      <c r="Q11" s="2"/>
      <c r="R11" s="27"/>
      <c r="S11" s="2"/>
      <c r="T11" s="2"/>
      <c r="U11" s="2"/>
      <c r="V11" s="2"/>
      <c r="W11" s="33"/>
      <c r="X11" s="2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7"/>
      <c r="CR11" s="6"/>
      <c r="CS11" s="6"/>
    </row>
    <row r="12" spans="5:97" ht="15.75">
      <c r="E12" s="16"/>
      <c r="F12" s="20"/>
      <c r="G12" s="20"/>
      <c r="H12" s="16"/>
      <c r="I12" s="2"/>
      <c r="J12" s="2"/>
      <c r="K12" s="2"/>
      <c r="L12" s="2"/>
      <c r="M12" s="25"/>
      <c r="N12" s="2"/>
      <c r="O12" s="2"/>
      <c r="P12" s="2"/>
      <c r="Q12" s="2"/>
      <c r="R12" s="27"/>
      <c r="S12" s="2"/>
      <c r="T12" s="2"/>
      <c r="U12" s="2"/>
      <c r="V12" s="2"/>
      <c r="W12" s="35"/>
      <c r="X12" s="2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7"/>
      <c r="CR12" s="6"/>
      <c r="CS12" s="6"/>
    </row>
    <row r="13" spans="5:97" ht="15.75">
      <c r="E13" s="16"/>
      <c r="F13" s="20"/>
      <c r="G13" s="20"/>
      <c r="H13" s="16"/>
      <c r="I13" s="2"/>
      <c r="J13" s="2"/>
      <c r="K13" s="2"/>
      <c r="L13" s="2"/>
      <c r="M13" s="25"/>
      <c r="N13" s="2"/>
      <c r="O13" s="2"/>
      <c r="P13" s="2"/>
      <c r="Q13" s="2"/>
      <c r="R13" s="27"/>
      <c r="S13" s="2"/>
      <c r="T13" s="2"/>
      <c r="U13" s="2"/>
      <c r="V13" s="2"/>
      <c r="W13" s="35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14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7"/>
      <c r="CR13" s="6"/>
      <c r="CS13" s="6"/>
    </row>
    <row r="14" spans="5:97" ht="15.75">
      <c r="E14" s="16"/>
      <c r="F14" s="21"/>
      <c r="G14" s="22"/>
      <c r="H14" s="16"/>
      <c r="J14" s="2"/>
      <c r="K14" s="2"/>
      <c r="L14" s="2"/>
      <c r="M14" s="24"/>
      <c r="N14" s="2"/>
      <c r="O14" s="2"/>
      <c r="P14" s="2"/>
      <c r="Q14" s="2"/>
      <c r="R14" s="27"/>
      <c r="T14" s="2"/>
      <c r="U14" s="2"/>
      <c r="V14" s="2"/>
      <c r="W14" s="36"/>
      <c r="X14" s="24"/>
      <c r="Y14" s="2"/>
      <c r="AE14" s="2"/>
      <c r="AF14" s="2"/>
      <c r="AJ14" s="2"/>
      <c r="AK14" s="2"/>
      <c r="AM14" s="2"/>
      <c r="AQ14" s="2"/>
      <c r="AR14" s="2"/>
      <c r="AS14" s="2"/>
      <c r="AW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O14" s="2"/>
      <c r="BW14" s="2"/>
      <c r="BX14" s="2"/>
      <c r="BY14" s="2"/>
      <c r="BZ14" s="2"/>
      <c r="CH14" s="2"/>
      <c r="CI14" s="2"/>
      <c r="CJ14" s="2"/>
      <c r="CK14" s="2"/>
      <c r="CL14" s="2"/>
      <c r="CM14" s="2"/>
      <c r="CN14" s="2"/>
      <c r="CO14" s="2"/>
      <c r="CP14" s="2"/>
      <c r="CQ14" s="7"/>
      <c r="CR14" s="6"/>
      <c r="CS14" s="6"/>
    </row>
    <row r="15" spans="5:97" ht="15.75">
      <c r="E15" s="16"/>
      <c r="F15" s="16"/>
      <c r="G15" s="16"/>
      <c r="H15" s="16"/>
      <c r="I15" s="2"/>
      <c r="J15" s="2"/>
      <c r="K15" s="2"/>
      <c r="L15" s="2"/>
      <c r="M15" s="24"/>
      <c r="N15" s="2"/>
      <c r="O15" s="2"/>
      <c r="P15" s="2"/>
      <c r="Q15" s="2"/>
      <c r="R15" s="27"/>
      <c r="S15" s="2"/>
      <c r="T15" s="2"/>
      <c r="U15" s="2"/>
      <c r="V15" s="2"/>
      <c r="W15" s="33"/>
      <c r="X15" s="2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7"/>
      <c r="CR15" s="6"/>
      <c r="CS15" s="6"/>
    </row>
    <row r="16" spans="5:97" ht="15.75">
      <c r="E16" s="16"/>
      <c r="F16" s="16"/>
      <c r="G16" s="16"/>
      <c r="H16" s="16"/>
      <c r="I16" s="2"/>
      <c r="J16" s="2"/>
      <c r="K16" s="2"/>
      <c r="L16" s="2"/>
      <c r="M16" s="25"/>
      <c r="N16" s="2"/>
      <c r="O16" s="2"/>
      <c r="P16" s="2"/>
      <c r="Q16" s="2"/>
      <c r="R16" s="27"/>
      <c r="S16" s="2"/>
      <c r="T16" s="2"/>
      <c r="U16" s="2"/>
      <c r="V16" s="2"/>
      <c r="W16" s="33"/>
      <c r="X16" s="2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7"/>
      <c r="CR16" s="6"/>
      <c r="CS16" s="6"/>
    </row>
    <row r="17" spans="5:97" ht="15.75">
      <c r="E17" s="16"/>
      <c r="F17" s="16"/>
      <c r="G17" s="16"/>
      <c r="H17" s="16"/>
      <c r="I17" s="2"/>
      <c r="J17" s="2"/>
      <c r="K17" s="2"/>
      <c r="L17" s="2"/>
      <c r="M17" s="25"/>
      <c r="N17" s="2"/>
      <c r="O17" s="2"/>
      <c r="P17" s="2"/>
      <c r="Q17" s="2"/>
      <c r="R17" s="27"/>
      <c r="S17" s="2"/>
      <c r="T17" s="2"/>
      <c r="U17" s="2"/>
      <c r="V17" s="2"/>
      <c r="W17" s="33"/>
      <c r="X17" s="2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7"/>
      <c r="CR17" s="6"/>
      <c r="CS17" s="6"/>
    </row>
    <row r="18" spans="5:97" ht="15.75">
      <c r="E18" s="16"/>
      <c r="F18" s="16"/>
      <c r="G18" s="16"/>
      <c r="H18" s="16"/>
      <c r="J18" s="2"/>
      <c r="K18" s="2"/>
      <c r="L18" s="2"/>
      <c r="M18" s="24"/>
      <c r="N18" s="2"/>
      <c r="O18" s="2"/>
      <c r="P18" s="2"/>
      <c r="Q18" s="2"/>
      <c r="R18" s="27"/>
      <c r="T18" s="2"/>
      <c r="U18" s="2"/>
      <c r="W18" s="33"/>
      <c r="X18" s="27"/>
      <c r="Y18" s="2"/>
      <c r="AE18" s="2"/>
      <c r="AF18" s="2"/>
      <c r="AJ18" s="2"/>
      <c r="AK18" s="2"/>
      <c r="AM18" s="2"/>
      <c r="AQ18" s="2"/>
      <c r="AS18" s="2"/>
      <c r="AW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O18" s="2"/>
      <c r="BW18" s="2"/>
      <c r="BX18" s="2"/>
      <c r="BY18" s="2"/>
      <c r="CH18" s="2"/>
      <c r="CJ18" s="2"/>
      <c r="CO18" s="2"/>
      <c r="CP18" s="2"/>
      <c r="CQ18" s="7"/>
      <c r="CR18" s="6"/>
      <c r="CS18" s="6"/>
    </row>
    <row r="19" spans="5:97" ht="15.75">
      <c r="E19" s="16"/>
      <c r="F19" s="16"/>
      <c r="G19" s="16"/>
      <c r="H19" s="16"/>
      <c r="J19" s="2"/>
      <c r="K19" s="2"/>
      <c r="L19" s="2"/>
      <c r="M19" s="25"/>
      <c r="N19" s="2"/>
      <c r="O19" s="2"/>
      <c r="P19" s="2"/>
      <c r="Q19" s="2"/>
      <c r="R19" s="27"/>
      <c r="T19" s="2"/>
      <c r="U19" s="2"/>
      <c r="W19" s="33"/>
      <c r="X19" s="27"/>
      <c r="Y19" s="2"/>
      <c r="AE19" s="2"/>
      <c r="AF19" s="2"/>
      <c r="AJ19" s="2"/>
      <c r="AK19" s="2"/>
      <c r="AM19" s="2"/>
      <c r="AQ19" s="2"/>
      <c r="AS19" s="2"/>
      <c r="AW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O19" s="2"/>
      <c r="BW19" s="2"/>
      <c r="BX19" s="2"/>
      <c r="BY19" s="2"/>
      <c r="CH19" s="2"/>
      <c r="CJ19" s="2"/>
      <c r="CO19" s="2"/>
      <c r="CQ19" s="7"/>
      <c r="CR19" s="6"/>
      <c r="CS19" s="6"/>
    </row>
    <row r="20" spans="5:97" ht="15.75">
      <c r="E20" s="16"/>
      <c r="F20" s="16"/>
      <c r="G20" s="16"/>
      <c r="H20" s="16"/>
      <c r="I20" s="2"/>
      <c r="J20" s="2"/>
      <c r="K20" s="2"/>
      <c r="L20" s="2"/>
      <c r="M20" s="25"/>
      <c r="N20" s="2"/>
      <c r="O20" s="2"/>
      <c r="P20" s="2"/>
      <c r="Q20" s="2"/>
      <c r="R20" s="27"/>
      <c r="S20" s="2"/>
      <c r="T20" s="2"/>
      <c r="U20" s="2"/>
      <c r="V20" s="2"/>
      <c r="W20" s="33"/>
      <c r="X20" s="2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7"/>
      <c r="CR20" s="6"/>
      <c r="CS20" s="6"/>
    </row>
    <row r="21" spans="5:97" ht="15.75">
      <c r="E21" s="16"/>
      <c r="F21" s="16"/>
      <c r="G21" s="16"/>
      <c r="H21" s="16"/>
      <c r="I21" s="2"/>
      <c r="J21" s="2"/>
      <c r="K21" s="2"/>
      <c r="L21" s="2"/>
      <c r="M21" s="24"/>
      <c r="N21" s="2"/>
      <c r="O21" s="2"/>
      <c r="P21" s="2"/>
      <c r="Q21" s="2"/>
      <c r="R21" s="27"/>
      <c r="S21" s="2"/>
      <c r="T21" s="2"/>
      <c r="U21" s="2"/>
      <c r="V21" s="2"/>
      <c r="W21" s="33"/>
      <c r="X21" s="2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7"/>
      <c r="CR21" s="6"/>
      <c r="CS21" s="6"/>
    </row>
    <row r="22" spans="5:97" ht="15.75">
      <c r="E22" s="16"/>
      <c r="F22" s="16"/>
      <c r="G22" s="16"/>
      <c r="H22" s="16"/>
      <c r="I22" s="2"/>
      <c r="J22" s="2"/>
      <c r="K22" s="2"/>
      <c r="L22" s="2"/>
      <c r="M22" s="25"/>
      <c r="N22" s="2"/>
      <c r="O22" s="2"/>
      <c r="P22" s="2"/>
      <c r="Q22" s="2"/>
      <c r="R22" s="27"/>
      <c r="S22" s="2"/>
      <c r="T22" s="2"/>
      <c r="U22" s="2"/>
      <c r="V22" s="2"/>
      <c r="W22" s="33"/>
      <c r="X22" s="2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7"/>
      <c r="CR22" s="6"/>
      <c r="CS22" s="6"/>
    </row>
    <row r="23" spans="5:97" ht="15.75">
      <c r="E23" s="16"/>
      <c r="F23" s="16"/>
      <c r="G23" s="16"/>
      <c r="H23" s="16"/>
      <c r="J23" s="2"/>
      <c r="K23" s="2"/>
      <c r="L23" s="2"/>
      <c r="M23" s="25"/>
      <c r="N23" s="2"/>
      <c r="O23" s="2"/>
      <c r="P23" s="2"/>
      <c r="Q23" s="2"/>
      <c r="R23" s="27"/>
      <c r="T23" s="2"/>
      <c r="U23" s="2"/>
      <c r="W23" s="33"/>
      <c r="X23" s="27"/>
      <c r="Y23" s="2"/>
      <c r="AE23" s="2"/>
      <c r="AF23" s="2"/>
      <c r="AJ23" s="2"/>
      <c r="AK23" s="2"/>
      <c r="AM23" s="2"/>
      <c r="AQ23" s="2"/>
      <c r="AS23" s="2"/>
      <c r="AW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O23" s="2"/>
      <c r="BW23" s="2"/>
      <c r="BX23" s="2"/>
      <c r="BY23" s="2"/>
      <c r="CH23" s="2"/>
      <c r="CJ23" s="2"/>
      <c r="CO23" s="2"/>
      <c r="CP23" s="2"/>
      <c r="CQ23" s="7"/>
      <c r="CR23" s="6"/>
      <c r="CS23" s="6"/>
    </row>
    <row r="24" spans="5:97" ht="15.75">
      <c r="E24" s="16"/>
      <c r="F24" s="16"/>
      <c r="G24" s="16"/>
      <c r="H24" s="16"/>
      <c r="I24" s="2"/>
      <c r="J24" s="2"/>
      <c r="K24" s="2"/>
      <c r="L24" s="2"/>
      <c r="M24" s="24"/>
      <c r="N24" s="2"/>
      <c r="O24" s="2"/>
      <c r="P24" s="2"/>
      <c r="Q24" s="2"/>
      <c r="R24" s="27"/>
      <c r="S24" s="2"/>
      <c r="T24" s="2"/>
      <c r="U24" s="2"/>
      <c r="V24" s="2"/>
      <c r="W24" s="33"/>
      <c r="X24" s="2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7"/>
      <c r="CR24" s="6"/>
      <c r="CS24" s="6"/>
    </row>
    <row r="25" spans="5:97" ht="15.75">
      <c r="E25" s="16"/>
      <c r="F25" s="16"/>
      <c r="G25" s="16"/>
      <c r="H25" s="16"/>
      <c r="I25" s="2"/>
      <c r="J25" s="2"/>
      <c r="K25" s="2"/>
      <c r="L25" s="2"/>
      <c r="M25" s="25"/>
      <c r="N25" s="2"/>
      <c r="O25" s="2"/>
      <c r="P25" s="2"/>
      <c r="Q25" s="2"/>
      <c r="R25" s="27"/>
      <c r="S25" s="2"/>
      <c r="T25" s="2"/>
      <c r="U25" s="2"/>
      <c r="V25" s="2"/>
      <c r="W25" s="33"/>
      <c r="X25" s="2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7"/>
      <c r="CR25" s="6"/>
      <c r="CS25" s="6"/>
    </row>
    <row r="26" spans="5:97" ht="15.75">
      <c r="E26" s="16"/>
      <c r="F26" s="16"/>
      <c r="G26" s="16"/>
      <c r="H26" s="16"/>
      <c r="I26" s="2"/>
      <c r="J26" s="2"/>
      <c r="K26" s="2"/>
      <c r="L26" s="2"/>
      <c r="M26" s="25"/>
      <c r="N26" s="2"/>
      <c r="O26" s="2"/>
      <c r="P26" s="2"/>
      <c r="Q26" s="2"/>
      <c r="R26" s="27"/>
      <c r="S26" s="2"/>
      <c r="T26" s="2"/>
      <c r="U26" s="2"/>
      <c r="V26" s="2"/>
      <c r="W26" s="33"/>
      <c r="X26" s="2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7"/>
      <c r="CR26" s="6"/>
      <c r="CS26" s="6"/>
    </row>
    <row r="27" spans="5:97" ht="15.75">
      <c r="E27" s="16"/>
      <c r="F27" s="16"/>
      <c r="G27" s="16"/>
      <c r="H27" s="16"/>
      <c r="I27" s="2"/>
      <c r="J27" s="2"/>
      <c r="K27" s="2"/>
      <c r="L27" s="2"/>
      <c r="M27" s="24"/>
      <c r="N27" s="2"/>
      <c r="O27" s="2"/>
      <c r="P27" s="2"/>
      <c r="Q27" s="2"/>
      <c r="R27" s="27"/>
      <c r="S27" s="2"/>
      <c r="T27" s="2"/>
      <c r="U27" s="2"/>
      <c r="V27" s="2"/>
      <c r="W27" s="33"/>
      <c r="X27" s="2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7"/>
      <c r="CR27" s="6"/>
      <c r="CS27" s="6"/>
    </row>
    <row r="28" spans="5:97" ht="15.75">
      <c r="E28" s="16"/>
      <c r="F28" s="16"/>
      <c r="G28" s="16"/>
      <c r="H28" s="16"/>
      <c r="J28" s="2"/>
      <c r="K28" s="2"/>
      <c r="L28" s="2"/>
      <c r="M28" s="27"/>
      <c r="N28" s="2"/>
      <c r="O28" s="2"/>
      <c r="R28" s="27"/>
      <c r="T28" s="2"/>
      <c r="U28" s="2"/>
      <c r="W28" s="2"/>
      <c r="X28" s="27"/>
      <c r="AJ28" s="2"/>
      <c r="AL28" s="2"/>
      <c r="BA28" s="2"/>
      <c r="BB28" s="2"/>
      <c r="BC28" s="2"/>
      <c r="BD28" s="2"/>
      <c r="BE28" s="2"/>
      <c r="BF28" s="2"/>
      <c r="BW28" s="2"/>
      <c r="BX28" s="2"/>
      <c r="BY28" s="2"/>
      <c r="BZ28" s="2"/>
      <c r="CI28" s="2"/>
      <c r="CJ28" s="2"/>
      <c r="CK28" s="2"/>
      <c r="CL28" s="2"/>
      <c r="CM28" s="2"/>
      <c r="CN28" s="2"/>
      <c r="CQ28" s="7"/>
      <c r="CR28" s="6"/>
      <c r="CS28" s="6"/>
    </row>
    <row r="29" spans="5:97" ht="15.75">
      <c r="E29" s="16"/>
      <c r="F29" s="16"/>
      <c r="G29" s="16"/>
      <c r="H29" s="16"/>
      <c r="J29" s="2"/>
      <c r="K29" s="2"/>
      <c r="L29" s="2"/>
      <c r="M29" s="27"/>
      <c r="N29" s="2"/>
      <c r="O29" s="2"/>
      <c r="R29" s="27"/>
      <c r="T29" s="2"/>
      <c r="W29" s="2"/>
      <c r="X29" s="27"/>
      <c r="AH29" s="2"/>
      <c r="AI29" s="2"/>
      <c r="BM29" s="2"/>
      <c r="BN29" s="2"/>
      <c r="CQ29" s="7"/>
      <c r="CR29" s="6"/>
      <c r="CS29" s="6"/>
    </row>
    <row r="30" spans="5:97" ht="15.75">
      <c r="E30" s="16"/>
      <c r="F30" s="16"/>
      <c r="G30" s="16"/>
      <c r="H30" s="16"/>
      <c r="J30" s="2"/>
      <c r="K30" s="2"/>
      <c r="L30" s="2"/>
      <c r="M30" s="24"/>
      <c r="N30" s="2"/>
      <c r="O30" s="2"/>
      <c r="P30" s="2"/>
      <c r="Q30" s="2"/>
      <c r="R30" s="27"/>
      <c r="T30" s="2"/>
      <c r="U30" s="2"/>
      <c r="W30" s="33"/>
      <c r="X30" s="27"/>
      <c r="Y30" s="2"/>
      <c r="AE30" s="2"/>
      <c r="AF30" s="2"/>
      <c r="AJ30" s="2"/>
      <c r="AK30" s="2"/>
      <c r="AM30" s="2"/>
      <c r="AS30" s="2"/>
      <c r="AW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O30" s="2"/>
      <c r="BW30" s="2"/>
      <c r="BX30" s="2"/>
      <c r="BY30" s="2"/>
      <c r="CH30" s="2"/>
      <c r="CJ30" s="2"/>
      <c r="CO30" s="2"/>
      <c r="CP30" s="2"/>
      <c r="CQ30" s="7"/>
      <c r="CR30" s="6"/>
      <c r="CS30" s="6"/>
    </row>
    <row r="31" spans="5:97" ht="15.75">
      <c r="E31" s="16"/>
      <c r="F31" s="23"/>
      <c r="G31" s="23"/>
      <c r="H31" s="16"/>
      <c r="I31" s="2"/>
      <c r="J31" s="2"/>
      <c r="K31" s="2"/>
      <c r="L31" s="2"/>
      <c r="M31" s="28"/>
      <c r="N31" s="2"/>
      <c r="O31" s="2"/>
      <c r="P31" s="2"/>
      <c r="Q31" s="2"/>
      <c r="R31" s="27"/>
      <c r="S31" s="2"/>
      <c r="T31" s="2"/>
      <c r="U31" s="2"/>
      <c r="V31" s="2"/>
      <c r="W31" s="37"/>
      <c r="X31" s="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7"/>
      <c r="CR31" s="6"/>
      <c r="CS31" s="6"/>
    </row>
    <row r="32" spans="5:97" ht="15.75">
      <c r="E32" s="17"/>
      <c r="F32" s="23"/>
      <c r="G32" s="23"/>
      <c r="H32" s="16"/>
      <c r="J32" s="2"/>
      <c r="K32" s="2"/>
      <c r="L32" s="2"/>
      <c r="M32" s="28"/>
      <c r="N32" s="2"/>
      <c r="O32" s="2"/>
      <c r="R32" s="27"/>
      <c r="W32" s="30"/>
      <c r="X32" s="31"/>
      <c r="CQ32" s="7"/>
      <c r="CR32" s="6"/>
      <c r="CS32" s="6"/>
    </row>
    <row r="33" spans="5:97" ht="15.75">
      <c r="E33" s="16"/>
      <c r="F33" s="17"/>
      <c r="G33" s="17"/>
      <c r="H33" s="17"/>
      <c r="J33" s="2"/>
      <c r="K33" s="2"/>
      <c r="L33" s="2"/>
      <c r="M33" s="29"/>
      <c r="N33" s="2"/>
      <c r="O33" s="2"/>
      <c r="R33" s="29"/>
      <c r="W33" s="29"/>
      <c r="X33" s="32"/>
      <c r="CQ33" s="7"/>
      <c r="CR33" s="6"/>
      <c r="CS33" s="6"/>
    </row>
    <row r="34" spans="5:97" ht="15.75">
      <c r="E34" s="16"/>
      <c r="F34" s="16"/>
      <c r="G34" s="17"/>
      <c r="H34" s="17"/>
      <c r="I34" s="2"/>
      <c r="J34" s="2"/>
      <c r="K34" s="2"/>
      <c r="L34" s="2"/>
      <c r="M34" s="27"/>
      <c r="N34" s="2"/>
      <c r="O34" s="2"/>
      <c r="P34" s="2"/>
      <c r="Q34" s="2"/>
      <c r="R34" s="27"/>
      <c r="S34" s="2"/>
      <c r="T34" s="2"/>
      <c r="U34" s="2"/>
      <c r="V34" s="2"/>
      <c r="W34" s="29"/>
      <c r="X34" s="2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7"/>
      <c r="CR34" s="6"/>
      <c r="CS34" s="6"/>
    </row>
    <row r="35" ht="12.75">
      <c r="CQ35" s="5"/>
    </row>
    <row r="36" ht="12.75">
      <c r="CQ36" s="5"/>
    </row>
    <row r="37" ht="12.75">
      <c r="CQ37" s="5"/>
    </row>
    <row r="38" ht="12.75">
      <c r="CQ38" s="5"/>
    </row>
    <row r="39" ht="12.75">
      <c r="CQ39" s="5"/>
    </row>
    <row r="40" ht="12.75">
      <c r="CQ40" s="5"/>
    </row>
    <row r="41" ht="12.75">
      <c r="CQ41" s="5"/>
    </row>
    <row r="42" ht="12.75">
      <c r="CQ42" s="5"/>
    </row>
    <row r="43" ht="12.75">
      <c r="CQ43" s="5"/>
    </row>
    <row r="44" ht="12.75">
      <c r="CQ44" s="5"/>
    </row>
    <row r="45" ht="12.75">
      <c r="CQ45" s="5"/>
    </row>
    <row r="46" ht="12.75">
      <c r="CQ46" s="5"/>
    </row>
  </sheetData>
  <mergeCells count="1">
    <mergeCell ref="C8:E8"/>
  </mergeCells>
  <printOptions gridLines="1"/>
  <pageMargins left="0.75" right="0.75" top="1" bottom="1" header="0" footer="0"/>
  <pageSetup horizontalDpi="300" verticalDpi="300" orientation="portrait" paperSize="9" r:id="rId3"/>
  <headerFooter alignWithMargins="0">
    <oddHeader>&amp;C&amp;F</oddHeader>
    <oddFooter>&amp;CPágina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Q89"/>
  <sheetViews>
    <sheetView showGridLines="0" showRowColHeaders="0" workbookViewId="0" topLeftCell="A1">
      <selection activeCell="P13" sqref="P13"/>
    </sheetView>
  </sheetViews>
  <sheetFormatPr defaultColWidth="11.00390625" defaultRowHeight="12.75"/>
  <cols>
    <col min="1" max="1" width="5.625" style="8" customWidth="1"/>
    <col min="2" max="2" width="6.75390625" style="8" customWidth="1"/>
    <col min="3" max="3" width="7.875" style="8" customWidth="1"/>
    <col min="4" max="4" width="6.75390625" style="8" customWidth="1"/>
    <col min="5" max="5" width="2.625" style="8" customWidth="1"/>
    <col min="6" max="6" width="9.75390625" style="8" customWidth="1"/>
    <col min="7" max="7" width="6.625" style="8" customWidth="1"/>
    <col min="8" max="8" width="7.25390625" style="8" customWidth="1"/>
    <col min="9" max="9" width="4.25390625" style="8" customWidth="1"/>
    <col min="10" max="10" width="10.125" style="8" customWidth="1"/>
    <col min="11" max="11" width="6.375" style="8" customWidth="1"/>
    <col min="12" max="12" width="5.625" style="8" customWidth="1"/>
    <col min="13" max="13" width="6.00390625" style="8" customWidth="1"/>
    <col min="14" max="14" width="2.125" style="8" customWidth="1"/>
    <col min="15" max="15" width="5.375" style="8" customWidth="1"/>
    <col min="16" max="16384" width="11.375" style="8" customWidth="1"/>
  </cols>
  <sheetData>
    <row r="1" spans="1:17" ht="31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7.25" customHeight="1">
      <c r="A2" s="120"/>
      <c r="B2" s="243" t="s">
        <v>74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20"/>
    </row>
    <row r="3" spans="1:17" ht="17.25" customHeight="1">
      <c r="A3" s="120"/>
      <c r="B3" s="103"/>
      <c r="C3" s="103"/>
      <c r="D3" s="260" t="s">
        <v>72</v>
      </c>
      <c r="E3" s="260"/>
      <c r="F3" s="260"/>
      <c r="G3" s="260"/>
      <c r="H3" s="260"/>
      <c r="I3" s="260"/>
      <c r="J3" s="260"/>
      <c r="K3" s="260"/>
      <c r="L3" s="103"/>
      <c r="M3" s="103"/>
      <c r="N3" s="120"/>
      <c r="O3" s="120"/>
      <c r="P3" s="120"/>
      <c r="Q3" s="120"/>
    </row>
    <row r="4" spans="1:17" ht="12" customHeight="1">
      <c r="A4" s="120"/>
      <c r="B4" s="12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15.75">
      <c r="A5" s="120"/>
      <c r="B5" s="254" t="s">
        <v>1</v>
      </c>
      <c r="C5" s="254"/>
      <c r="D5" s="254"/>
      <c r="E5" s="254"/>
      <c r="F5" s="254"/>
      <c r="G5" s="255"/>
      <c r="H5" s="256"/>
      <c r="I5" s="256"/>
      <c r="J5" s="256"/>
      <c r="K5" s="256"/>
      <c r="L5" s="256"/>
      <c r="M5" s="257"/>
      <c r="N5" s="120"/>
      <c r="O5" s="120"/>
      <c r="P5" s="120"/>
      <c r="Q5" s="120"/>
    </row>
    <row r="6" spans="1:17" ht="18" customHeight="1">
      <c r="A6" s="12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20"/>
      <c r="O6" s="120"/>
      <c r="P6" s="120"/>
      <c r="Q6" s="120"/>
    </row>
    <row r="7" spans="1:17" ht="16.5" customHeight="1">
      <c r="A7" s="120"/>
      <c r="B7" s="254" t="s">
        <v>2</v>
      </c>
      <c r="C7" s="254"/>
      <c r="D7" s="254"/>
      <c r="E7" s="254"/>
      <c r="F7" s="248">
        <v>7</v>
      </c>
      <c r="G7" s="249"/>
      <c r="H7" s="249"/>
      <c r="I7" s="250"/>
      <c r="J7" s="172"/>
      <c r="K7" s="173"/>
      <c r="L7" s="171"/>
      <c r="M7" s="171"/>
      <c r="N7" s="120"/>
      <c r="O7" s="120"/>
      <c r="P7" s="120"/>
      <c r="Q7" s="120"/>
    </row>
    <row r="8" spans="1:17" ht="14.25" customHeight="1">
      <c r="A8" s="12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20"/>
      <c r="O8" s="120"/>
      <c r="P8" s="120"/>
      <c r="Q8" s="120"/>
    </row>
    <row r="9" spans="1:17" ht="15.75" customHeight="1">
      <c r="A9" s="120"/>
      <c r="B9" s="254" t="s">
        <v>75</v>
      </c>
      <c r="C9" s="254"/>
      <c r="D9" s="254"/>
      <c r="E9" s="254"/>
      <c r="F9" s="254"/>
      <c r="G9" s="171"/>
      <c r="H9" s="171"/>
      <c r="I9" s="174"/>
      <c r="J9" s="261" t="s">
        <v>76</v>
      </c>
      <c r="K9" s="261"/>
      <c r="L9" s="171"/>
      <c r="M9" s="171"/>
      <c r="N9" s="120"/>
      <c r="O9" s="120"/>
      <c r="P9" s="120"/>
      <c r="Q9" s="120"/>
    </row>
    <row r="10" spans="1:17" ht="18.75" customHeight="1">
      <c r="A10" s="12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20"/>
      <c r="O10" s="120"/>
      <c r="P10" s="120"/>
      <c r="Q10" s="120"/>
    </row>
    <row r="11" spans="1:17" ht="17.25" customHeight="1">
      <c r="A11" s="120"/>
      <c r="B11" s="251" t="s">
        <v>3</v>
      </c>
      <c r="C11" s="251"/>
      <c r="D11" s="251"/>
      <c r="E11" s="251"/>
      <c r="F11" s="252">
        <v>100</v>
      </c>
      <c r="G11" s="253"/>
      <c r="H11" s="173"/>
      <c r="I11" s="173"/>
      <c r="J11" s="262" t="s">
        <v>77</v>
      </c>
      <c r="K11" s="262"/>
      <c r="L11" s="171"/>
      <c r="M11" s="171"/>
      <c r="N11" s="120"/>
      <c r="O11" s="120"/>
      <c r="P11" s="120"/>
      <c r="Q11" s="120"/>
    </row>
    <row r="12" spans="1:17" ht="15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ht="16.5" thickBot="1">
      <c r="A13" s="120"/>
      <c r="B13" s="123"/>
      <c r="C13" s="123"/>
      <c r="D13" s="123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7" ht="16.5" thickBot="1">
      <c r="A14" s="120"/>
      <c r="B14" s="265" t="s">
        <v>71</v>
      </c>
      <c r="C14" s="266"/>
      <c r="D14" s="266"/>
      <c r="E14" s="266"/>
      <c r="F14" s="266"/>
      <c r="G14" s="267"/>
      <c r="H14" s="263">
        <f>IF(DatosFetoHiper!F16=1,DatosFetoHiper!D10,DatosFetoHiper!E10)</f>
        <v>2.3</v>
      </c>
      <c r="I14" s="263"/>
      <c r="J14" s="264"/>
      <c r="K14" s="120"/>
      <c r="L14" s="120"/>
      <c r="M14" s="120"/>
      <c r="N14" s="120"/>
      <c r="O14" s="120"/>
      <c r="P14" s="120"/>
      <c r="Q14" s="120"/>
    </row>
    <row r="15" spans="1:17" ht="15.75">
      <c r="A15" s="120"/>
      <c r="B15" s="123"/>
      <c r="C15" s="123"/>
      <c r="D15" s="123"/>
      <c r="E15" s="123"/>
      <c r="F15" s="123"/>
      <c r="G15" s="123"/>
      <c r="H15" s="123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1:17" ht="15.75">
      <c r="A16" s="106"/>
      <c r="B16" s="107"/>
      <c r="C16" s="107"/>
      <c r="D16" s="107"/>
      <c r="E16" s="107"/>
      <c r="F16" s="107"/>
      <c r="G16" s="107"/>
      <c r="H16" s="107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3:8" ht="15.75">
      <c r="C17"/>
      <c r="D17"/>
      <c r="E17"/>
      <c r="F17"/>
      <c r="G17"/>
      <c r="H17"/>
    </row>
    <row r="18" spans="2:8" ht="15.75">
      <c r="B18"/>
      <c r="C18"/>
      <c r="D18"/>
      <c r="E18"/>
      <c r="F18"/>
      <c r="G18"/>
      <c r="H18"/>
    </row>
    <row r="19" spans="2:8" ht="15.75">
      <c r="B19"/>
      <c r="C19"/>
      <c r="D19"/>
      <c r="E19"/>
      <c r="F19"/>
      <c r="G19"/>
      <c r="H19"/>
    </row>
    <row r="20" spans="2:8" ht="15.75">
      <c r="B20"/>
      <c r="C20"/>
      <c r="D20"/>
      <c r="E20"/>
      <c r="F20"/>
      <c r="G20"/>
      <c r="H20"/>
    </row>
    <row r="21" spans="2:8" ht="15.75">
      <c r="B21"/>
      <c r="C21"/>
      <c r="D21"/>
      <c r="E21"/>
      <c r="F21"/>
      <c r="G21"/>
      <c r="H21"/>
    </row>
    <row r="22" spans="2:8" ht="15.75">
      <c r="B22"/>
      <c r="C22"/>
      <c r="D22"/>
      <c r="E22"/>
      <c r="F22"/>
      <c r="G22"/>
      <c r="H22"/>
    </row>
    <row r="23" spans="2:8" ht="15.75">
      <c r="B23"/>
      <c r="C23"/>
      <c r="D23"/>
      <c r="E23"/>
      <c r="F23"/>
      <c r="G23"/>
      <c r="H23"/>
    </row>
    <row r="24" spans="2:8" ht="15.75">
      <c r="B24"/>
      <c r="C24"/>
      <c r="D24"/>
      <c r="E24"/>
      <c r="F24"/>
      <c r="G24"/>
      <c r="H24"/>
    </row>
    <row r="25" spans="2:8" ht="15.75">
      <c r="B25"/>
      <c r="C25"/>
      <c r="D25"/>
      <c r="E25"/>
      <c r="F25"/>
      <c r="G25"/>
      <c r="H25"/>
    </row>
    <row r="26" spans="2:8" ht="15.75">
      <c r="B26"/>
      <c r="C26"/>
      <c r="D26"/>
      <c r="E26"/>
      <c r="F26"/>
      <c r="G26"/>
      <c r="H26"/>
    </row>
    <row r="27" spans="2:8" ht="15.75">
      <c r="B27"/>
      <c r="C27"/>
      <c r="D27"/>
      <c r="E27"/>
      <c r="F27"/>
      <c r="G27"/>
      <c r="H27"/>
    </row>
    <row r="28" spans="2:8" ht="15.75">
      <c r="B28"/>
      <c r="C28"/>
      <c r="D28"/>
      <c r="E28"/>
      <c r="F28"/>
      <c r="G28"/>
      <c r="H28"/>
    </row>
    <row r="29" spans="2:8" ht="15.75">
      <c r="B29"/>
      <c r="C29"/>
      <c r="D29"/>
      <c r="E29"/>
      <c r="F29"/>
      <c r="G29"/>
      <c r="H29"/>
    </row>
    <row r="30" spans="2:8" ht="15.75">
      <c r="B30"/>
      <c r="C30"/>
      <c r="D30"/>
      <c r="E30"/>
      <c r="F30"/>
      <c r="G30"/>
      <c r="H30"/>
    </row>
    <row r="31" spans="2:8" ht="15.75">
      <c r="B31"/>
      <c r="C31"/>
      <c r="D31"/>
      <c r="E31"/>
      <c r="F31"/>
      <c r="G31"/>
      <c r="H31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4" ht="15.75">
      <c r="B46" s="10"/>
      <c r="C46" s="10"/>
      <c r="D46" s="10"/>
    </row>
    <row r="47" spans="3:4" ht="15.75">
      <c r="C47" s="10"/>
      <c r="D47" s="10"/>
    </row>
    <row r="48" spans="1:14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4" ht="15.75">
      <c r="B57" s="10"/>
      <c r="C57" s="10"/>
      <c r="D57" s="10"/>
    </row>
    <row r="58" spans="2:4" ht="15.75">
      <c r="B58" s="10"/>
      <c r="C58" s="10"/>
      <c r="D58" s="10"/>
    </row>
    <row r="59" spans="2:4" ht="15.75">
      <c r="B59" s="10"/>
      <c r="C59" s="10"/>
      <c r="D59" s="10"/>
    </row>
    <row r="60" spans="2:4" ht="15.75">
      <c r="B60" s="10"/>
      <c r="C60" s="10"/>
      <c r="D60" s="10"/>
    </row>
    <row r="61" spans="2:4" ht="15.75">
      <c r="B61" s="10"/>
      <c r="C61" s="10"/>
      <c r="D61" s="10"/>
    </row>
    <row r="62" spans="2:4" ht="15.75">
      <c r="B62" s="10"/>
      <c r="C62" s="10"/>
      <c r="D62" s="10"/>
    </row>
    <row r="63" spans="2:4" ht="15.75">
      <c r="B63" s="10"/>
      <c r="C63" s="10"/>
      <c r="D63" s="10"/>
    </row>
    <row r="64" spans="2:4" ht="15.75">
      <c r="B64" s="10"/>
      <c r="C64" s="10"/>
      <c r="D64" s="10"/>
    </row>
    <row r="65" spans="2:4" ht="15.75">
      <c r="B65" s="10"/>
      <c r="C65" s="10"/>
      <c r="D65" s="10"/>
    </row>
    <row r="66" spans="2:4" ht="15.75">
      <c r="B66" s="10"/>
      <c r="C66" s="10"/>
      <c r="D66" s="10"/>
    </row>
    <row r="67" spans="2:4" ht="15.75">
      <c r="B67" s="10"/>
      <c r="C67" s="10"/>
      <c r="D67" s="10"/>
    </row>
    <row r="68" spans="2:4" ht="15.75">
      <c r="B68" s="10"/>
      <c r="C68" s="10"/>
      <c r="D68" s="10"/>
    </row>
    <row r="69" spans="2:4" ht="15.75">
      <c r="B69" s="10"/>
      <c r="C69" s="10"/>
      <c r="D69" s="10"/>
    </row>
    <row r="70" spans="2:4" ht="15.75">
      <c r="B70" s="10"/>
      <c r="C70" s="10"/>
      <c r="D70" s="10"/>
    </row>
    <row r="71" spans="2:4" ht="15.75">
      <c r="B71" s="10"/>
      <c r="C71" s="10"/>
      <c r="D71" s="10"/>
    </row>
    <row r="72" spans="2:4" ht="15.75">
      <c r="B72" s="10"/>
      <c r="C72" s="10"/>
      <c r="D72" s="10"/>
    </row>
    <row r="73" spans="2:4" ht="15.75">
      <c r="B73" s="10"/>
      <c r="C73" s="10"/>
      <c r="D73" s="10"/>
    </row>
    <row r="74" spans="2:4" ht="15.75">
      <c r="B74" s="10"/>
      <c r="C74" s="10"/>
      <c r="D74" s="10"/>
    </row>
    <row r="75" spans="2:4" ht="15.75">
      <c r="B75" s="10"/>
      <c r="C75" s="10"/>
      <c r="D75" s="10"/>
    </row>
    <row r="76" spans="2:4" ht="15.75">
      <c r="B76" s="10"/>
      <c r="C76" s="10"/>
      <c r="D76" s="10"/>
    </row>
    <row r="77" spans="2:4" ht="15.75">
      <c r="B77" s="10"/>
      <c r="C77" s="10"/>
      <c r="D77" s="10"/>
    </row>
    <row r="78" spans="2:4" ht="15.75">
      <c r="B78" s="10"/>
      <c r="C78" s="10"/>
      <c r="D78" s="10"/>
    </row>
    <row r="79" spans="2:4" ht="15.75">
      <c r="B79" s="10"/>
      <c r="C79" s="10"/>
      <c r="D79" s="10"/>
    </row>
    <row r="80" spans="2:4" ht="15.75">
      <c r="B80" s="10"/>
      <c r="C80" s="10"/>
      <c r="D80" s="10"/>
    </row>
    <row r="81" spans="2:4" ht="15.75">
      <c r="B81" s="10"/>
      <c r="C81" s="10"/>
      <c r="D81" s="10"/>
    </row>
    <row r="82" spans="2:4" ht="15.75">
      <c r="B82" s="10"/>
      <c r="C82" s="10"/>
      <c r="D82" s="10"/>
    </row>
    <row r="83" spans="2:4" ht="15.75">
      <c r="B83" s="10"/>
      <c r="C83" s="10"/>
      <c r="D83" s="10"/>
    </row>
    <row r="84" spans="2:4" ht="15.75">
      <c r="B84" s="10"/>
      <c r="C84" s="10"/>
      <c r="D84" s="10"/>
    </row>
    <row r="85" spans="2:4" ht="15.75">
      <c r="B85" s="10"/>
      <c r="C85" s="10"/>
      <c r="D85" s="10"/>
    </row>
    <row r="86" spans="2:4" ht="15.75">
      <c r="B86" s="10"/>
      <c r="C86" s="10"/>
      <c r="D86" s="10"/>
    </row>
    <row r="87" spans="2:4" ht="15.75">
      <c r="B87" s="10"/>
      <c r="C87" s="10"/>
      <c r="D87" s="10"/>
    </row>
    <row r="88" spans="2:4" ht="15.75">
      <c r="B88" s="10"/>
      <c r="C88" s="10"/>
      <c r="D88" s="10"/>
    </row>
    <row r="89" spans="2:4" ht="15.75">
      <c r="B89" s="10"/>
      <c r="C89" s="10"/>
      <c r="D89" s="10"/>
    </row>
  </sheetData>
  <sheetProtection password="CC11" sheet="1" objects="1" scenarios="1"/>
  <mergeCells count="13">
    <mergeCell ref="B9:F9"/>
    <mergeCell ref="H14:J14"/>
    <mergeCell ref="B14:G14"/>
    <mergeCell ref="B2:P2"/>
    <mergeCell ref="D3:K3"/>
    <mergeCell ref="F7:I7"/>
    <mergeCell ref="B11:E11"/>
    <mergeCell ref="F11:G11"/>
    <mergeCell ref="J9:K9"/>
    <mergeCell ref="B5:F5"/>
    <mergeCell ref="B7:E7"/>
    <mergeCell ref="G5:M5"/>
    <mergeCell ref="J11:K11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CS46"/>
  <sheetViews>
    <sheetView workbookViewId="0" topLeftCell="F1">
      <selection activeCell="I13" sqref="I13"/>
    </sheetView>
  </sheetViews>
  <sheetFormatPr defaultColWidth="11.00390625" defaultRowHeight="12.75"/>
  <cols>
    <col min="1" max="1" width="8.25390625" style="0" customWidth="1"/>
    <col min="2" max="2" width="12.25390625" style="0" customWidth="1"/>
    <col min="3" max="3" width="17.375" style="0" customWidth="1"/>
    <col min="4" max="4" width="10.625" style="0" customWidth="1"/>
    <col min="5" max="11" width="10.125" style="0" customWidth="1"/>
    <col min="12" max="15" width="11.125" style="0" customWidth="1"/>
    <col min="16" max="93" width="10.125" style="0" customWidth="1"/>
    <col min="94" max="94" width="6.875" style="0" customWidth="1"/>
    <col min="95" max="95" width="13.25390625" style="0" customWidth="1"/>
    <col min="96" max="96" width="14.00390625" style="0" customWidth="1"/>
    <col min="97" max="97" width="13.75390625" style="0" customWidth="1"/>
    <col min="98" max="98" width="12.25390625" style="0" customWidth="1"/>
    <col min="99" max="99" width="15.75390625" style="0" customWidth="1"/>
    <col min="100" max="16384" width="10.125" style="0" customWidth="1"/>
  </cols>
  <sheetData>
    <row r="1" spans="4:22" ht="21.75" customHeight="1">
      <c r="D1" t="s">
        <v>7</v>
      </c>
      <c r="E1" s="242" t="s">
        <v>110</v>
      </c>
      <c r="F1" s="242"/>
      <c r="G1" s="242"/>
      <c r="H1" s="242"/>
      <c r="I1" s="242"/>
      <c r="J1" s="242"/>
      <c r="K1" s="242"/>
      <c r="L1" s="242"/>
      <c r="M1" s="242"/>
      <c r="N1" s="268" t="s">
        <v>111</v>
      </c>
      <c r="O1" s="268"/>
      <c r="P1" s="268"/>
      <c r="Q1" s="268"/>
      <c r="R1" s="268"/>
      <c r="S1" s="268"/>
      <c r="T1" s="268"/>
      <c r="U1" s="268"/>
      <c r="V1" s="268"/>
    </row>
    <row r="2" spans="1:23" ht="30.75" customHeight="1">
      <c r="A2" s="4"/>
      <c r="B2" s="4"/>
      <c r="E2" s="84">
        <v>1</v>
      </c>
      <c r="F2" s="84">
        <f aca="true" t="shared" si="0" ref="F2:M2">E2+1</f>
        <v>2</v>
      </c>
      <c r="G2" s="84">
        <f t="shared" si="0"/>
        <v>3</v>
      </c>
      <c r="H2" s="84">
        <f t="shared" si="0"/>
        <v>4</v>
      </c>
      <c r="I2" s="84">
        <f t="shared" si="0"/>
        <v>5</v>
      </c>
      <c r="J2" s="84">
        <f t="shared" si="0"/>
        <v>6</v>
      </c>
      <c r="K2" s="84">
        <f t="shared" si="0"/>
        <v>7</v>
      </c>
      <c r="L2" s="84">
        <f t="shared" si="0"/>
        <v>8</v>
      </c>
      <c r="M2" s="84">
        <f t="shared" si="0"/>
        <v>9</v>
      </c>
      <c r="N2" s="85">
        <v>1</v>
      </c>
      <c r="O2" s="85">
        <v>2</v>
      </c>
      <c r="P2" s="85">
        <v>3</v>
      </c>
      <c r="Q2" s="85">
        <v>4</v>
      </c>
      <c r="R2" s="85">
        <v>5</v>
      </c>
      <c r="S2" s="85">
        <v>6</v>
      </c>
      <c r="T2" s="85">
        <v>7</v>
      </c>
      <c r="U2" s="85">
        <v>8</v>
      </c>
      <c r="V2" s="85">
        <v>9</v>
      </c>
      <c r="W2" s="85"/>
    </row>
    <row r="3" spans="1:23" ht="15.75">
      <c r="A3" s="1"/>
      <c r="D3" s="80">
        <v>0.2</v>
      </c>
      <c r="E3" s="81">
        <v>0.065</v>
      </c>
      <c r="F3" s="81">
        <v>0.044</v>
      </c>
      <c r="G3" s="86">
        <v>0.038</v>
      </c>
      <c r="H3" s="86">
        <v>0.028</v>
      </c>
      <c r="I3" s="82">
        <v>0.021</v>
      </c>
      <c r="J3" s="84">
        <v>0.018</v>
      </c>
      <c r="K3" s="86">
        <v>0.016</v>
      </c>
      <c r="L3" s="86">
        <v>0.016</v>
      </c>
      <c r="M3" s="82">
        <v>0.014</v>
      </c>
      <c r="N3" s="87">
        <v>0.083</v>
      </c>
      <c r="O3" s="87">
        <v>0.055</v>
      </c>
      <c r="P3" s="87">
        <v>0.055</v>
      </c>
      <c r="Q3" s="87">
        <v>0.042</v>
      </c>
      <c r="R3" s="83">
        <v>0.032</v>
      </c>
      <c r="S3" s="87">
        <v>0.029</v>
      </c>
      <c r="T3" s="87">
        <v>0.027</v>
      </c>
      <c r="U3" s="87">
        <v>0.026</v>
      </c>
      <c r="V3" s="87">
        <v>0.024</v>
      </c>
      <c r="W3" s="85"/>
    </row>
    <row r="4" spans="1:23" ht="12.75">
      <c r="A4" s="1"/>
      <c r="D4" s="80">
        <v>0.6</v>
      </c>
      <c r="E4" s="84">
        <v>0.052</v>
      </c>
      <c r="F4" s="84">
        <v>0.036</v>
      </c>
      <c r="G4" s="84">
        <v>0.032</v>
      </c>
      <c r="H4" s="84">
        <v>0.024</v>
      </c>
      <c r="I4" s="84">
        <v>0.018</v>
      </c>
      <c r="J4" s="84">
        <v>0.016</v>
      </c>
      <c r="K4" s="84">
        <v>0.015</v>
      </c>
      <c r="L4" s="84">
        <v>0.014</v>
      </c>
      <c r="M4" s="84">
        <v>0.013</v>
      </c>
      <c r="N4" s="85">
        <v>0.072</v>
      </c>
      <c r="O4" s="85">
        <v>0.043</v>
      </c>
      <c r="P4" s="85">
        <v>0.046</v>
      </c>
      <c r="Q4" s="85">
        <v>0.035</v>
      </c>
      <c r="R4" s="85">
        <v>0.028</v>
      </c>
      <c r="S4" s="85">
        <v>0.026</v>
      </c>
      <c r="T4" s="85">
        <v>0.024</v>
      </c>
      <c r="U4" s="85">
        <v>0.024</v>
      </c>
      <c r="V4" s="85">
        <v>0.022</v>
      </c>
      <c r="W4" s="85"/>
    </row>
    <row r="5" spans="1:23" ht="12.75">
      <c r="A5" s="1"/>
      <c r="D5" s="80">
        <v>1</v>
      </c>
      <c r="E5" s="86">
        <v>0.048</v>
      </c>
      <c r="F5" s="86">
        <v>0.033</v>
      </c>
      <c r="G5" s="86">
        <v>0.03</v>
      </c>
      <c r="H5" s="86">
        <v>0.023</v>
      </c>
      <c r="I5" s="86">
        <v>0.017</v>
      </c>
      <c r="J5" s="86">
        <v>0.016</v>
      </c>
      <c r="K5" s="86">
        <v>0.014</v>
      </c>
      <c r="L5" s="86">
        <v>0.014</v>
      </c>
      <c r="M5" s="86">
        <v>0.012</v>
      </c>
      <c r="N5" s="87">
        <v>0.071</v>
      </c>
      <c r="O5" s="87">
        <v>0.048</v>
      </c>
      <c r="P5" s="87">
        <v>0.048</v>
      </c>
      <c r="Q5" s="87">
        <v>0.037</v>
      </c>
      <c r="R5" s="87">
        <v>0.03</v>
      </c>
      <c r="S5" s="87">
        <v>0.027</v>
      </c>
      <c r="T5" s="87">
        <v>0.025</v>
      </c>
      <c r="U5" s="87">
        <v>0.025</v>
      </c>
      <c r="V5" s="87">
        <v>0.023</v>
      </c>
      <c r="W5" s="85"/>
    </row>
    <row r="7" spans="5:97" ht="15.75">
      <c r="E7" s="16"/>
      <c r="F7" s="16"/>
      <c r="G7" s="16"/>
      <c r="H7" s="16"/>
      <c r="I7" s="2"/>
      <c r="J7" s="2"/>
      <c r="K7" s="2"/>
      <c r="L7" s="2"/>
      <c r="M7" s="25"/>
      <c r="N7" s="2"/>
      <c r="O7" s="2"/>
      <c r="P7" s="2"/>
      <c r="Q7" s="2"/>
      <c r="R7" s="27"/>
      <c r="S7" s="2"/>
      <c r="T7" s="2"/>
      <c r="U7" s="2"/>
      <c r="V7" s="2"/>
      <c r="W7" s="33"/>
      <c r="X7" s="2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7"/>
      <c r="CR7" s="6"/>
      <c r="CS7" s="6"/>
    </row>
    <row r="8" spans="3:97" ht="15.75">
      <c r="C8" s="235" t="s">
        <v>104</v>
      </c>
      <c r="D8" s="235"/>
      <c r="E8" s="235"/>
      <c r="F8" s="18"/>
      <c r="G8" s="19"/>
      <c r="H8" s="16"/>
      <c r="J8" s="2"/>
      <c r="K8" s="2"/>
      <c r="L8" s="2"/>
      <c r="M8" s="26"/>
      <c r="N8" s="2"/>
      <c r="O8" s="2"/>
      <c r="P8" s="12"/>
      <c r="Q8" s="12"/>
      <c r="R8" s="27"/>
      <c r="T8" s="2"/>
      <c r="U8" s="2"/>
      <c r="W8" s="34"/>
      <c r="X8" s="26"/>
      <c r="Y8" s="2"/>
      <c r="AE8" s="2"/>
      <c r="AF8" s="2"/>
      <c r="AJ8" s="2"/>
      <c r="AK8" s="2"/>
      <c r="AM8" s="2"/>
      <c r="AN8" s="2"/>
      <c r="AQ8" s="2"/>
      <c r="AS8" s="2"/>
      <c r="AW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O8" s="2"/>
      <c r="BW8" s="2"/>
      <c r="BX8" s="2"/>
      <c r="BY8" s="2"/>
      <c r="CH8" s="2"/>
      <c r="CJ8" s="2"/>
      <c r="CO8" s="2"/>
      <c r="CP8" s="2"/>
      <c r="CQ8" s="7"/>
      <c r="CR8" s="6"/>
      <c r="CS8" s="6"/>
    </row>
    <row r="9" spans="3:97" ht="31.5">
      <c r="C9" s="67" t="s">
        <v>105</v>
      </c>
      <c r="D9" s="69" t="s">
        <v>106</v>
      </c>
      <c r="E9" s="70" t="s">
        <v>107</v>
      </c>
      <c r="F9" s="16"/>
      <c r="G9" s="16"/>
      <c r="H9" s="16"/>
      <c r="I9" s="2"/>
      <c r="J9" s="2"/>
      <c r="K9" s="2"/>
      <c r="L9" s="2"/>
      <c r="M9" s="25"/>
      <c r="N9" s="2"/>
      <c r="O9" s="2"/>
      <c r="P9" s="2"/>
      <c r="Q9" s="2"/>
      <c r="R9" s="27"/>
      <c r="S9" s="2"/>
      <c r="T9" s="2"/>
      <c r="U9" s="2"/>
      <c r="V9" s="2"/>
      <c r="W9" s="33"/>
      <c r="X9" s="2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7"/>
      <c r="CR9" s="6"/>
      <c r="CS9" s="6"/>
    </row>
    <row r="10" spans="3:97" ht="15.75">
      <c r="C10" s="67">
        <f>IF(C16=1,HLOOKUP(D23,E2:M5,E17+1),HLOOKUP(D23,N2:V5,E17+1))</f>
        <v>0.023</v>
      </c>
      <c r="D10" s="67">
        <f>C10*'Dosis embrión feto Hiper'!F11</f>
        <v>2.3</v>
      </c>
      <c r="E10" s="68">
        <f>D10*37</f>
        <v>85.1</v>
      </c>
      <c r="F10" s="16"/>
      <c r="G10" s="16"/>
      <c r="H10" s="16"/>
      <c r="I10" s="2"/>
      <c r="J10" s="2"/>
      <c r="K10" s="2"/>
      <c r="L10" s="2"/>
      <c r="M10" s="24"/>
      <c r="N10" s="2"/>
      <c r="O10" s="2"/>
      <c r="P10" s="2"/>
      <c r="Q10" s="2"/>
      <c r="R10" s="27"/>
      <c r="S10" s="2"/>
      <c r="T10" s="2"/>
      <c r="U10" s="2"/>
      <c r="V10" s="2"/>
      <c r="W10" s="33"/>
      <c r="X10" s="2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7"/>
      <c r="CR10" s="6"/>
      <c r="CS10" s="6"/>
    </row>
    <row r="11" spans="5:97" ht="15.75">
      <c r="E11" s="16"/>
      <c r="F11" s="16"/>
      <c r="G11" s="16"/>
      <c r="H11" s="16"/>
      <c r="I11" s="2"/>
      <c r="J11" s="2"/>
      <c r="K11" s="2"/>
      <c r="L11" s="2"/>
      <c r="M11" s="25"/>
      <c r="N11" s="2"/>
      <c r="O11" s="2"/>
      <c r="P11" s="2"/>
      <c r="Q11" s="2"/>
      <c r="R11" s="27"/>
      <c r="S11" s="2"/>
      <c r="T11" s="2"/>
      <c r="U11" s="2"/>
      <c r="V11" s="2"/>
      <c r="W11" s="33"/>
      <c r="X11" s="2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7"/>
      <c r="CR11" s="6"/>
      <c r="CS11" s="6"/>
    </row>
    <row r="12" spans="3:97" ht="15.75">
      <c r="C12" s="88" t="s">
        <v>112</v>
      </c>
      <c r="D12" s="94" t="s">
        <v>116</v>
      </c>
      <c r="E12" s="92" t="s">
        <v>114</v>
      </c>
      <c r="F12" s="97" t="s">
        <v>6</v>
      </c>
      <c r="G12" s="20"/>
      <c r="H12" s="16"/>
      <c r="I12" s="2"/>
      <c r="J12" s="2"/>
      <c r="K12" s="2"/>
      <c r="L12" s="2"/>
      <c r="M12" s="25"/>
      <c r="N12" s="2"/>
      <c r="O12" s="2"/>
      <c r="P12" s="2"/>
      <c r="Q12" s="2"/>
      <c r="R12" s="27"/>
      <c r="S12" s="2"/>
      <c r="T12" s="2"/>
      <c r="U12" s="2"/>
      <c r="V12" s="2"/>
      <c r="W12" s="35"/>
      <c r="X12" s="2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7"/>
      <c r="CR12" s="6"/>
      <c r="CS12" s="6"/>
    </row>
    <row r="13" spans="3:97" ht="15.75">
      <c r="C13" s="85">
        <v>2.9</v>
      </c>
      <c r="D13" s="94">
        <v>1</v>
      </c>
      <c r="E13" s="91">
        <v>0.2</v>
      </c>
      <c r="F13" s="97" t="s">
        <v>5</v>
      </c>
      <c r="G13" s="20"/>
      <c r="H13" s="16"/>
      <c r="I13" s="2"/>
      <c r="J13" s="2"/>
      <c r="K13" s="2"/>
      <c r="L13" s="2"/>
      <c r="M13" s="25"/>
      <c r="N13" s="2"/>
      <c r="O13" s="2"/>
      <c r="P13" s="2"/>
      <c r="Q13" s="2"/>
      <c r="R13" s="27"/>
      <c r="S13" s="2"/>
      <c r="T13" s="2"/>
      <c r="U13" s="2"/>
      <c r="V13" s="2"/>
      <c r="W13" s="35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14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7"/>
      <c r="CR13" s="6"/>
      <c r="CS13" s="6"/>
    </row>
    <row r="14" spans="3:97" ht="16.5" thickBot="1">
      <c r="C14" s="85">
        <v>6.1</v>
      </c>
      <c r="D14" s="94">
        <v>2</v>
      </c>
      <c r="E14" s="91">
        <v>0.6</v>
      </c>
      <c r="F14" s="98" t="s">
        <v>4</v>
      </c>
      <c r="G14" s="22"/>
      <c r="H14" s="16"/>
      <c r="J14" s="2"/>
      <c r="K14" s="2"/>
      <c r="L14" s="2"/>
      <c r="M14" s="24"/>
      <c r="N14" s="2"/>
      <c r="O14" s="2"/>
      <c r="P14" s="2"/>
      <c r="Q14" s="2"/>
      <c r="R14" s="27"/>
      <c r="T14" s="2"/>
      <c r="U14" s="2"/>
      <c r="V14" s="2"/>
      <c r="W14" s="36"/>
      <c r="X14" s="24"/>
      <c r="Y14" s="2"/>
      <c r="AE14" s="2"/>
      <c r="AF14" s="2"/>
      <c r="AJ14" s="2"/>
      <c r="AK14" s="2"/>
      <c r="AM14" s="2"/>
      <c r="AQ14" s="2"/>
      <c r="AR14" s="2"/>
      <c r="AS14" s="2"/>
      <c r="AW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O14" s="2"/>
      <c r="BW14" s="2"/>
      <c r="BX14" s="2"/>
      <c r="BY14" s="2"/>
      <c r="BZ14" s="2"/>
      <c r="CH14" s="2"/>
      <c r="CI14" s="2"/>
      <c r="CJ14" s="2"/>
      <c r="CK14" s="2"/>
      <c r="CL14" s="2"/>
      <c r="CM14" s="2"/>
      <c r="CN14" s="2"/>
      <c r="CO14" s="2"/>
      <c r="CP14" s="2"/>
      <c r="CQ14" s="7"/>
      <c r="CR14" s="6"/>
      <c r="CS14" s="6"/>
    </row>
    <row r="15" spans="3:97" ht="16.5" thickBot="1">
      <c r="C15" s="89" t="s">
        <v>113</v>
      </c>
      <c r="D15" s="94">
        <v>3</v>
      </c>
      <c r="E15" s="91">
        <v>1</v>
      </c>
      <c r="F15" s="100" t="s">
        <v>118</v>
      </c>
      <c r="G15" s="16"/>
      <c r="H15" s="16"/>
      <c r="I15" s="2"/>
      <c r="J15" s="2"/>
      <c r="K15" s="2"/>
      <c r="L15" s="2"/>
      <c r="M15" s="24"/>
      <c r="N15" s="2"/>
      <c r="O15" s="2"/>
      <c r="P15" s="2"/>
      <c r="Q15" s="2"/>
      <c r="R15" s="27"/>
      <c r="S15" s="2"/>
      <c r="T15" s="2"/>
      <c r="U15" s="2"/>
      <c r="V15" s="2"/>
      <c r="W15" s="33"/>
      <c r="X15" s="2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7"/>
      <c r="CR15" s="6"/>
      <c r="CS15" s="6"/>
    </row>
    <row r="16" spans="3:97" ht="16.5" thickBot="1">
      <c r="C16" s="90">
        <v>2</v>
      </c>
      <c r="D16" s="94">
        <v>4</v>
      </c>
      <c r="E16" s="99" t="s">
        <v>115</v>
      </c>
      <c r="F16" s="101">
        <v>1</v>
      </c>
      <c r="G16" s="16"/>
      <c r="H16" s="16"/>
      <c r="I16" s="2"/>
      <c r="J16" s="2"/>
      <c r="K16" s="2"/>
      <c r="L16" s="2"/>
      <c r="M16" s="25"/>
      <c r="N16" s="2"/>
      <c r="O16" s="2"/>
      <c r="P16" s="2"/>
      <c r="Q16" s="2"/>
      <c r="R16" s="27"/>
      <c r="S16" s="2"/>
      <c r="T16" s="2"/>
      <c r="U16" s="2"/>
      <c r="V16" s="2"/>
      <c r="W16" s="33"/>
      <c r="X16" s="2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7"/>
      <c r="CR16" s="6"/>
      <c r="CS16" s="6"/>
    </row>
    <row r="17" spans="4:97" ht="16.5" thickBot="1">
      <c r="D17" s="94">
        <v>5</v>
      </c>
      <c r="E17" s="93">
        <v>3</v>
      </c>
      <c r="F17" s="16"/>
      <c r="G17" s="16"/>
      <c r="H17" s="16"/>
      <c r="I17" s="2"/>
      <c r="J17" s="2"/>
      <c r="K17" s="2"/>
      <c r="L17" s="2"/>
      <c r="M17" s="25"/>
      <c r="N17" s="2"/>
      <c r="O17" s="2"/>
      <c r="P17" s="2"/>
      <c r="Q17" s="2"/>
      <c r="R17" s="27"/>
      <c r="S17" s="2"/>
      <c r="T17" s="2"/>
      <c r="U17" s="2"/>
      <c r="V17" s="2"/>
      <c r="W17" s="33"/>
      <c r="X17" s="2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7"/>
      <c r="CR17" s="6"/>
      <c r="CS17" s="6"/>
    </row>
    <row r="18" spans="4:97" ht="15.75">
      <c r="D18" s="94">
        <v>6</v>
      </c>
      <c r="E18" s="16"/>
      <c r="F18" s="16"/>
      <c r="G18" s="16"/>
      <c r="H18" s="16"/>
      <c r="J18" s="2"/>
      <c r="K18" s="2"/>
      <c r="L18" s="2"/>
      <c r="M18" s="24"/>
      <c r="N18" s="2"/>
      <c r="O18" s="2"/>
      <c r="P18" s="2"/>
      <c r="Q18" s="2"/>
      <c r="R18" s="27"/>
      <c r="T18" s="2"/>
      <c r="U18" s="2"/>
      <c r="W18" s="33"/>
      <c r="X18" s="27"/>
      <c r="Y18" s="2"/>
      <c r="AE18" s="2"/>
      <c r="AF18" s="2"/>
      <c r="AJ18" s="2"/>
      <c r="AK18" s="2"/>
      <c r="AM18" s="2"/>
      <c r="AQ18" s="2"/>
      <c r="AS18" s="2"/>
      <c r="AW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O18" s="2"/>
      <c r="BW18" s="2"/>
      <c r="BX18" s="2"/>
      <c r="BY18" s="2"/>
      <c r="CH18" s="2"/>
      <c r="CJ18" s="2"/>
      <c r="CO18" s="2"/>
      <c r="CP18" s="2"/>
      <c r="CQ18" s="7"/>
      <c r="CR18" s="6"/>
      <c r="CS18" s="6"/>
    </row>
    <row r="19" spans="4:97" ht="15.75">
      <c r="D19" s="94">
        <v>7</v>
      </c>
      <c r="E19" s="16"/>
      <c r="F19" s="16"/>
      <c r="G19" s="16"/>
      <c r="H19" s="16"/>
      <c r="J19" s="2"/>
      <c r="K19" s="2"/>
      <c r="L19" s="2"/>
      <c r="M19" s="25"/>
      <c r="N19" s="2"/>
      <c r="O19" s="2"/>
      <c r="P19" s="2"/>
      <c r="Q19" s="2"/>
      <c r="R19" s="27"/>
      <c r="T19" s="2"/>
      <c r="U19" s="2"/>
      <c r="W19" s="33"/>
      <c r="X19" s="27"/>
      <c r="Y19" s="2"/>
      <c r="AE19" s="2"/>
      <c r="AF19" s="2"/>
      <c r="AJ19" s="2"/>
      <c r="AK19" s="2"/>
      <c r="AM19" s="2"/>
      <c r="AQ19" s="2"/>
      <c r="AS19" s="2"/>
      <c r="AW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O19" s="2"/>
      <c r="BW19" s="2"/>
      <c r="BX19" s="2"/>
      <c r="BY19" s="2"/>
      <c r="CH19" s="2"/>
      <c r="CJ19" s="2"/>
      <c r="CO19" s="2"/>
      <c r="CQ19" s="7"/>
      <c r="CR19" s="6"/>
      <c r="CS19" s="6"/>
    </row>
    <row r="20" spans="4:97" ht="15.75">
      <c r="D20" s="94">
        <v>8</v>
      </c>
      <c r="E20" s="16"/>
      <c r="F20" s="16"/>
      <c r="G20" s="16"/>
      <c r="H20" s="16"/>
      <c r="I20" s="2"/>
      <c r="J20" s="2"/>
      <c r="K20" s="2"/>
      <c r="L20" s="2"/>
      <c r="M20" s="25"/>
      <c r="N20" s="2"/>
      <c r="O20" s="2"/>
      <c r="P20" s="2"/>
      <c r="Q20" s="2"/>
      <c r="R20" s="27"/>
      <c r="S20" s="2"/>
      <c r="T20" s="2"/>
      <c r="U20" s="2"/>
      <c r="V20" s="2"/>
      <c r="W20" s="33"/>
      <c r="X20" s="2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7"/>
      <c r="CR20" s="6"/>
      <c r="CS20" s="6"/>
    </row>
    <row r="21" spans="4:97" ht="16.5" thickBot="1">
      <c r="D21" s="94">
        <v>9</v>
      </c>
      <c r="E21" s="16"/>
      <c r="F21" s="16"/>
      <c r="G21" s="16"/>
      <c r="H21" s="16"/>
      <c r="I21" s="2"/>
      <c r="J21" s="2"/>
      <c r="K21" s="2"/>
      <c r="L21" s="2"/>
      <c r="M21" s="24"/>
      <c r="N21" s="2"/>
      <c r="O21" s="2"/>
      <c r="P21" s="2"/>
      <c r="Q21" s="2"/>
      <c r="R21" s="27"/>
      <c r="S21" s="2"/>
      <c r="T21" s="2"/>
      <c r="U21" s="2"/>
      <c r="V21" s="2"/>
      <c r="W21" s="33"/>
      <c r="X21" s="2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7"/>
      <c r="CR21" s="6"/>
      <c r="CS21" s="6"/>
    </row>
    <row r="22" spans="4:97" ht="15.75">
      <c r="D22" s="95" t="s">
        <v>117</v>
      </c>
      <c r="E22" s="16"/>
      <c r="F22" s="16"/>
      <c r="G22" s="16"/>
      <c r="H22" s="16"/>
      <c r="I22" s="2"/>
      <c r="J22" s="2"/>
      <c r="K22" s="2"/>
      <c r="L22" s="2"/>
      <c r="M22" s="25"/>
      <c r="N22" s="2"/>
      <c r="O22" s="2"/>
      <c r="P22" s="2"/>
      <c r="Q22" s="2"/>
      <c r="R22" s="27"/>
      <c r="S22" s="2"/>
      <c r="T22" s="2"/>
      <c r="U22" s="2"/>
      <c r="V22" s="2"/>
      <c r="W22" s="33"/>
      <c r="X22" s="2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7"/>
      <c r="CR22" s="6"/>
      <c r="CS22" s="6"/>
    </row>
    <row r="23" spans="4:97" ht="16.5" thickBot="1">
      <c r="D23" s="96">
        <v>9</v>
      </c>
      <c r="E23" s="16"/>
      <c r="F23" s="16"/>
      <c r="G23" s="16"/>
      <c r="H23" s="16"/>
      <c r="J23" s="2"/>
      <c r="K23" s="2"/>
      <c r="L23" s="2"/>
      <c r="M23" s="25"/>
      <c r="N23" s="2"/>
      <c r="O23" s="2"/>
      <c r="P23" s="2"/>
      <c r="Q23" s="2"/>
      <c r="R23" s="27"/>
      <c r="T23" s="2"/>
      <c r="U23" s="2"/>
      <c r="W23" s="33"/>
      <c r="X23" s="27"/>
      <c r="Y23" s="2"/>
      <c r="AE23" s="2"/>
      <c r="AF23" s="2"/>
      <c r="AJ23" s="2"/>
      <c r="AK23" s="2"/>
      <c r="AM23" s="2"/>
      <c r="AQ23" s="2"/>
      <c r="AS23" s="2"/>
      <c r="AW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O23" s="2"/>
      <c r="BW23" s="2"/>
      <c r="BX23" s="2"/>
      <c r="BY23" s="2"/>
      <c r="CH23" s="2"/>
      <c r="CJ23" s="2"/>
      <c r="CO23" s="2"/>
      <c r="CP23" s="2"/>
      <c r="CQ23" s="7"/>
      <c r="CR23" s="6"/>
      <c r="CS23" s="6"/>
    </row>
    <row r="24" spans="5:97" ht="15.75">
      <c r="E24" s="16"/>
      <c r="F24" s="16"/>
      <c r="G24" s="16"/>
      <c r="H24" s="16"/>
      <c r="I24" s="2"/>
      <c r="J24" s="2"/>
      <c r="K24" s="2"/>
      <c r="L24" s="2"/>
      <c r="M24" s="24"/>
      <c r="N24" s="2"/>
      <c r="O24" s="2"/>
      <c r="P24" s="2"/>
      <c r="Q24" s="2"/>
      <c r="R24" s="27"/>
      <c r="S24" s="2"/>
      <c r="T24" s="2"/>
      <c r="U24" s="2"/>
      <c r="V24" s="2"/>
      <c r="W24" s="33"/>
      <c r="X24" s="2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7"/>
      <c r="CR24" s="6"/>
      <c r="CS24" s="6"/>
    </row>
    <row r="25" spans="5:97" ht="15.75">
      <c r="E25" s="16"/>
      <c r="F25" s="16"/>
      <c r="G25" s="16"/>
      <c r="H25" s="16"/>
      <c r="I25" s="2"/>
      <c r="J25" s="2"/>
      <c r="K25" s="2"/>
      <c r="L25" s="2"/>
      <c r="M25" s="25"/>
      <c r="N25" s="2"/>
      <c r="O25" s="2"/>
      <c r="P25" s="2"/>
      <c r="Q25" s="2"/>
      <c r="R25" s="27"/>
      <c r="S25" s="2"/>
      <c r="T25" s="2"/>
      <c r="U25" s="2"/>
      <c r="V25" s="2"/>
      <c r="W25" s="33"/>
      <c r="X25" s="2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7"/>
      <c r="CR25" s="6"/>
      <c r="CS25" s="6"/>
    </row>
    <row r="26" spans="5:97" ht="15.75">
      <c r="E26" s="16"/>
      <c r="F26" s="16"/>
      <c r="G26" s="16"/>
      <c r="H26" s="16"/>
      <c r="I26" s="2"/>
      <c r="J26" s="2"/>
      <c r="K26" s="2"/>
      <c r="L26" s="2"/>
      <c r="M26" s="25"/>
      <c r="N26" s="2"/>
      <c r="O26" s="2"/>
      <c r="P26" s="2"/>
      <c r="Q26" s="2"/>
      <c r="R26" s="27"/>
      <c r="S26" s="2"/>
      <c r="T26" s="2"/>
      <c r="U26" s="2"/>
      <c r="V26" s="2"/>
      <c r="W26" s="33"/>
      <c r="X26" s="2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7"/>
      <c r="CR26" s="6"/>
      <c r="CS26" s="6"/>
    </row>
    <row r="27" spans="5:97" ht="15.75">
      <c r="E27" s="16"/>
      <c r="F27" s="16"/>
      <c r="G27" s="16"/>
      <c r="H27" s="16"/>
      <c r="I27" s="2"/>
      <c r="J27" s="2"/>
      <c r="K27" s="2"/>
      <c r="L27" s="2"/>
      <c r="M27" s="24"/>
      <c r="N27" s="2"/>
      <c r="O27" s="2"/>
      <c r="P27" s="2"/>
      <c r="Q27" s="2"/>
      <c r="R27" s="27"/>
      <c r="S27" s="2"/>
      <c r="T27" s="2"/>
      <c r="U27" s="2"/>
      <c r="V27" s="2"/>
      <c r="W27" s="33"/>
      <c r="X27" s="2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7"/>
      <c r="CR27" s="6"/>
      <c r="CS27" s="6"/>
    </row>
    <row r="28" spans="5:97" ht="15.75">
      <c r="E28" s="16"/>
      <c r="F28" s="16"/>
      <c r="G28" s="16"/>
      <c r="H28" s="16"/>
      <c r="J28" s="2"/>
      <c r="K28" s="2"/>
      <c r="L28" s="2"/>
      <c r="M28" s="27"/>
      <c r="N28" s="2"/>
      <c r="O28" s="2"/>
      <c r="R28" s="27"/>
      <c r="T28" s="2"/>
      <c r="U28" s="2"/>
      <c r="W28" s="2"/>
      <c r="X28" s="27"/>
      <c r="AJ28" s="2"/>
      <c r="AL28" s="2"/>
      <c r="BA28" s="2"/>
      <c r="BB28" s="2"/>
      <c r="BC28" s="2"/>
      <c r="BD28" s="2"/>
      <c r="BE28" s="2"/>
      <c r="BF28" s="2"/>
      <c r="BW28" s="2"/>
      <c r="BX28" s="2"/>
      <c r="BY28" s="2"/>
      <c r="BZ28" s="2"/>
      <c r="CI28" s="2"/>
      <c r="CJ28" s="2"/>
      <c r="CK28" s="2"/>
      <c r="CL28" s="2"/>
      <c r="CM28" s="2"/>
      <c r="CN28" s="2"/>
      <c r="CQ28" s="7"/>
      <c r="CR28" s="6"/>
      <c r="CS28" s="6"/>
    </row>
    <row r="29" spans="5:97" ht="15.75">
      <c r="E29" s="16"/>
      <c r="F29" s="16"/>
      <c r="G29" s="16"/>
      <c r="H29" s="16"/>
      <c r="J29" s="2"/>
      <c r="K29" s="2"/>
      <c r="L29" s="2"/>
      <c r="M29" s="27"/>
      <c r="N29" s="2"/>
      <c r="O29" s="2"/>
      <c r="R29" s="27"/>
      <c r="T29" s="2"/>
      <c r="W29" s="2"/>
      <c r="X29" s="27"/>
      <c r="AH29" s="2"/>
      <c r="AI29" s="2"/>
      <c r="BM29" s="2"/>
      <c r="BN29" s="2"/>
      <c r="CQ29" s="7"/>
      <c r="CR29" s="6"/>
      <c r="CS29" s="6"/>
    </row>
    <row r="30" spans="5:97" ht="15.75">
      <c r="E30" s="16"/>
      <c r="F30" s="16"/>
      <c r="G30" s="16"/>
      <c r="H30" s="16"/>
      <c r="J30" s="2"/>
      <c r="K30" s="2"/>
      <c r="L30" s="2"/>
      <c r="M30" s="24"/>
      <c r="N30" s="2"/>
      <c r="O30" s="2"/>
      <c r="P30" s="2"/>
      <c r="Q30" s="2"/>
      <c r="R30" s="27"/>
      <c r="T30" s="2"/>
      <c r="U30" s="2"/>
      <c r="W30" s="33"/>
      <c r="X30" s="27"/>
      <c r="Y30" s="2"/>
      <c r="AE30" s="2"/>
      <c r="AF30" s="2"/>
      <c r="AJ30" s="2"/>
      <c r="AK30" s="2"/>
      <c r="AM30" s="2"/>
      <c r="AS30" s="2"/>
      <c r="AW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O30" s="2"/>
      <c r="BW30" s="2"/>
      <c r="BX30" s="2"/>
      <c r="BY30" s="2"/>
      <c r="CH30" s="2"/>
      <c r="CJ30" s="2"/>
      <c r="CO30" s="2"/>
      <c r="CP30" s="2"/>
      <c r="CQ30" s="7"/>
      <c r="CR30" s="6"/>
      <c r="CS30" s="6"/>
    </row>
    <row r="31" spans="5:97" ht="15.75">
      <c r="E31" s="16"/>
      <c r="F31" s="23"/>
      <c r="G31" s="23"/>
      <c r="H31" s="16"/>
      <c r="I31" s="2"/>
      <c r="J31" s="2"/>
      <c r="K31" s="2"/>
      <c r="L31" s="2"/>
      <c r="M31" s="28"/>
      <c r="N31" s="2"/>
      <c r="O31" s="2"/>
      <c r="P31" s="2"/>
      <c r="Q31" s="2"/>
      <c r="R31" s="27"/>
      <c r="S31" s="2"/>
      <c r="T31" s="2"/>
      <c r="U31" s="2"/>
      <c r="V31" s="2"/>
      <c r="W31" s="37"/>
      <c r="X31" s="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7"/>
      <c r="CR31" s="6"/>
      <c r="CS31" s="6"/>
    </row>
    <row r="32" spans="5:97" ht="15.75">
      <c r="E32" s="17"/>
      <c r="F32" s="23"/>
      <c r="G32" s="23"/>
      <c r="H32" s="16"/>
      <c r="J32" s="2"/>
      <c r="K32" s="2"/>
      <c r="L32" s="2"/>
      <c r="M32" s="28"/>
      <c r="N32" s="2"/>
      <c r="O32" s="2"/>
      <c r="R32" s="27"/>
      <c r="W32" s="30"/>
      <c r="X32" s="31"/>
      <c r="CQ32" s="7"/>
      <c r="CR32" s="6"/>
      <c r="CS32" s="6"/>
    </row>
    <row r="33" spans="5:97" ht="15.75">
      <c r="E33" s="16"/>
      <c r="F33" s="17"/>
      <c r="G33" s="17"/>
      <c r="H33" s="17"/>
      <c r="J33" s="2"/>
      <c r="K33" s="2"/>
      <c r="L33" s="2"/>
      <c r="M33" s="29"/>
      <c r="N33" s="2"/>
      <c r="O33" s="2"/>
      <c r="R33" s="29"/>
      <c r="W33" s="29"/>
      <c r="X33" s="32"/>
      <c r="CQ33" s="7"/>
      <c r="CR33" s="6"/>
      <c r="CS33" s="6"/>
    </row>
    <row r="34" spans="5:97" ht="15.75">
      <c r="E34" s="16"/>
      <c r="F34" s="16"/>
      <c r="G34" s="17"/>
      <c r="H34" s="17"/>
      <c r="I34" s="2"/>
      <c r="J34" s="2"/>
      <c r="K34" s="2"/>
      <c r="L34" s="2"/>
      <c r="M34" s="27"/>
      <c r="N34" s="2"/>
      <c r="O34" s="2"/>
      <c r="P34" s="2"/>
      <c r="Q34" s="2"/>
      <c r="R34" s="27"/>
      <c r="S34" s="2"/>
      <c r="T34" s="2"/>
      <c r="U34" s="2"/>
      <c r="V34" s="2"/>
      <c r="W34" s="29"/>
      <c r="X34" s="2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7"/>
      <c r="CR34" s="6"/>
      <c r="CS34" s="6"/>
    </row>
    <row r="35" ht="12.75">
      <c r="CQ35" s="5"/>
    </row>
    <row r="36" ht="12.75">
      <c r="CQ36" s="5"/>
    </row>
    <row r="37" ht="12.75">
      <c r="CQ37" s="5"/>
    </row>
    <row r="38" ht="12.75">
      <c r="CQ38" s="5"/>
    </row>
    <row r="39" ht="12.75">
      <c r="CQ39" s="5"/>
    </row>
    <row r="40" ht="12.75">
      <c r="CQ40" s="5"/>
    </row>
    <row r="41" ht="12.75">
      <c r="CQ41" s="5"/>
    </row>
    <row r="42" ht="12.75">
      <c r="CQ42" s="5"/>
    </row>
    <row r="43" ht="12.75">
      <c r="CQ43" s="5"/>
    </row>
    <row r="44" ht="12.75">
      <c r="CQ44" s="5"/>
    </row>
    <row r="45" ht="12.75">
      <c r="CQ45" s="5"/>
    </row>
    <row r="46" ht="12.75">
      <c r="CQ46" s="5"/>
    </row>
  </sheetData>
  <mergeCells count="3">
    <mergeCell ref="C8:E8"/>
    <mergeCell ref="E1:M1"/>
    <mergeCell ref="N1:V1"/>
  </mergeCells>
  <printOptions gridLines="1"/>
  <pageMargins left="0.75" right="0.75" top="1" bottom="1" header="0" footer="0"/>
  <pageSetup horizontalDpi="300" verticalDpi="300" orientation="portrait" paperSize="9" r:id="rId3"/>
  <headerFooter alignWithMargins="0">
    <oddHeader>&amp;C&amp;F</oddHeader>
    <oddFooter>&amp;CPágina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K24"/>
  <sheetViews>
    <sheetView showGridLines="0" showRowColHeaders="0" tabSelected="1" workbookViewId="0" topLeftCell="A1">
      <selection activeCell="I11" sqref="I11"/>
    </sheetView>
  </sheetViews>
  <sheetFormatPr defaultColWidth="11.00390625" defaultRowHeight="12.75"/>
  <cols>
    <col min="1" max="1" width="10.375" style="0" customWidth="1"/>
    <col min="2" max="2" width="4.875" style="0" customWidth="1"/>
    <col min="3" max="3" width="11.25390625" style="0" customWidth="1"/>
    <col min="4" max="4" width="16.125" style="0" customWidth="1"/>
    <col min="5" max="5" width="14.125" style="0" customWidth="1"/>
    <col min="7" max="7" width="7.875" style="0" customWidth="1"/>
    <col min="8" max="8" width="14.375" style="0" customWidth="1"/>
    <col min="9" max="9" width="5.625" style="0" customWidth="1"/>
    <col min="10" max="10" width="4.375" style="0" customWidth="1"/>
  </cols>
  <sheetData>
    <row r="1" spans="1:11" ht="12.7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.75" hidden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9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2.5">
      <c r="A4" s="143"/>
      <c r="B4" s="198" t="s">
        <v>85</v>
      </c>
      <c r="C4" s="198"/>
      <c r="D4" s="198"/>
      <c r="E4" s="198"/>
      <c r="F4" s="198"/>
      <c r="G4" s="198"/>
      <c r="H4" s="198"/>
      <c r="I4" s="143"/>
      <c r="J4" s="157"/>
      <c r="K4" s="143"/>
    </row>
    <row r="5" spans="1:11" ht="14.25" customHeight="1">
      <c r="A5" s="143"/>
      <c r="B5" s="143"/>
      <c r="C5" s="201" t="s">
        <v>86</v>
      </c>
      <c r="D5" s="201"/>
      <c r="E5" s="201"/>
      <c r="F5" s="201"/>
      <c r="G5" s="201"/>
      <c r="H5" s="143"/>
      <c r="I5" s="143"/>
      <c r="J5" s="143"/>
      <c r="K5" s="143"/>
    </row>
    <row r="6" spans="1:11" ht="14.25" customHeight="1" thickBot="1">
      <c r="A6" s="143"/>
      <c r="B6" s="143"/>
      <c r="C6" s="195" t="s">
        <v>134</v>
      </c>
      <c r="D6" s="195"/>
      <c r="E6" s="195"/>
      <c r="F6" s="195"/>
      <c r="G6" s="195"/>
      <c r="H6" s="195"/>
      <c r="I6" s="143"/>
      <c r="J6" s="143"/>
      <c r="K6" s="143"/>
    </row>
    <row r="7" spans="1:11" ht="36" customHeight="1">
      <c r="A7" s="143"/>
      <c r="B7" s="167" t="s">
        <v>130</v>
      </c>
      <c r="C7" s="168"/>
      <c r="D7" s="169"/>
      <c r="E7" s="156"/>
      <c r="F7" s="202" t="s">
        <v>131</v>
      </c>
      <c r="G7" s="203"/>
      <c r="H7" s="204"/>
      <c r="I7" s="143"/>
      <c r="J7" s="143"/>
      <c r="K7" s="143"/>
    </row>
    <row r="8" spans="1:11" ht="12.75">
      <c r="A8" s="143"/>
      <c r="B8" s="148"/>
      <c r="C8" s="149"/>
      <c r="D8" s="150"/>
      <c r="E8" s="143"/>
      <c r="F8" s="158"/>
      <c r="G8" s="159"/>
      <c r="H8" s="160"/>
      <c r="I8" s="143"/>
      <c r="J8" s="143"/>
      <c r="K8" s="143"/>
    </row>
    <row r="9" spans="1:11" ht="12.75">
      <c r="A9" s="143"/>
      <c r="B9" s="148"/>
      <c r="C9" s="149"/>
      <c r="D9" s="150"/>
      <c r="E9" s="143"/>
      <c r="F9" s="158"/>
      <c r="G9" s="159"/>
      <c r="H9" s="160"/>
      <c r="I9" s="143"/>
      <c r="J9" s="143"/>
      <c r="K9" s="143"/>
    </row>
    <row r="10" spans="1:11" ht="12.75">
      <c r="A10" s="143"/>
      <c r="B10" s="148"/>
      <c r="C10" s="149"/>
      <c r="D10" s="150"/>
      <c r="E10" s="143"/>
      <c r="F10" s="158"/>
      <c r="G10" s="159"/>
      <c r="H10" s="160"/>
      <c r="I10" s="143"/>
      <c r="J10" s="143"/>
      <c r="K10" s="143"/>
    </row>
    <row r="11" spans="1:11" ht="12.75">
      <c r="A11" s="143"/>
      <c r="B11" s="148"/>
      <c r="C11" s="149"/>
      <c r="D11" s="150"/>
      <c r="E11" s="143"/>
      <c r="F11" s="158"/>
      <c r="G11" s="159"/>
      <c r="H11" s="160"/>
      <c r="I11" s="143"/>
      <c r="J11" s="143"/>
      <c r="K11" s="143"/>
    </row>
    <row r="12" spans="1:11" ht="12.75">
      <c r="A12" s="143"/>
      <c r="B12" s="148"/>
      <c r="C12" s="149"/>
      <c r="D12" s="150"/>
      <c r="E12" s="143"/>
      <c r="F12" s="158"/>
      <c r="G12" s="159"/>
      <c r="H12" s="160"/>
      <c r="I12" s="143"/>
      <c r="J12" s="143"/>
      <c r="K12" s="143"/>
    </row>
    <row r="13" spans="1:11" ht="12.75">
      <c r="A13" s="143"/>
      <c r="B13" s="148"/>
      <c r="C13" s="149"/>
      <c r="D13" s="150"/>
      <c r="E13" s="143"/>
      <c r="F13" s="158"/>
      <c r="G13" s="159"/>
      <c r="H13" s="160"/>
      <c r="I13" s="143"/>
      <c r="J13" s="143"/>
      <c r="K13" s="143"/>
    </row>
    <row r="14" spans="1:11" ht="9.75" customHeight="1">
      <c r="A14" s="143"/>
      <c r="B14" s="148"/>
      <c r="C14" s="149"/>
      <c r="D14" s="150"/>
      <c r="E14" s="143"/>
      <c r="F14" s="158"/>
      <c r="G14" s="159"/>
      <c r="H14" s="160"/>
      <c r="I14" s="143"/>
      <c r="J14" s="143"/>
      <c r="K14" s="143"/>
    </row>
    <row r="15" spans="1:11" ht="6" customHeight="1">
      <c r="A15" s="143"/>
      <c r="B15" s="148"/>
      <c r="C15" s="149"/>
      <c r="D15" s="150"/>
      <c r="E15" s="143"/>
      <c r="F15" s="158"/>
      <c r="G15" s="159"/>
      <c r="H15" s="160"/>
      <c r="I15" s="143"/>
      <c r="J15" s="143"/>
      <c r="K15" s="143"/>
    </row>
    <row r="16" spans="1:11" ht="12.75">
      <c r="A16" s="143"/>
      <c r="B16" s="148"/>
      <c r="C16" s="151"/>
      <c r="D16" s="152"/>
      <c r="E16" s="156"/>
      <c r="F16" s="161"/>
      <c r="G16" s="162"/>
      <c r="H16" s="163"/>
      <c r="I16" s="143"/>
      <c r="J16" s="143"/>
      <c r="K16" s="143"/>
    </row>
    <row r="17" spans="1:11" ht="17.25" customHeight="1">
      <c r="A17" s="143"/>
      <c r="B17" s="148"/>
      <c r="C17" s="149"/>
      <c r="D17" s="150"/>
      <c r="E17" s="143"/>
      <c r="F17" s="158"/>
      <c r="G17" s="159"/>
      <c r="H17" s="160"/>
      <c r="I17" s="143"/>
      <c r="J17" s="143"/>
      <c r="K17" s="143"/>
    </row>
    <row r="18" spans="1:11" ht="12.75">
      <c r="A18" s="143"/>
      <c r="B18" s="148"/>
      <c r="C18" s="149"/>
      <c r="D18" s="150"/>
      <c r="E18" s="143"/>
      <c r="F18" s="158"/>
      <c r="G18" s="159"/>
      <c r="H18" s="160"/>
      <c r="I18" s="143"/>
      <c r="J18" s="143"/>
      <c r="K18" s="143"/>
    </row>
    <row r="19" spans="1:11" ht="13.5" thickBot="1">
      <c r="A19" s="143"/>
      <c r="B19" s="153"/>
      <c r="C19" s="154"/>
      <c r="D19" s="155"/>
      <c r="E19" s="143"/>
      <c r="F19" s="164"/>
      <c r="G19" s="165"/>
      <c r="H19" s="166"/>
      <c r="I19" s="143"/>
      <c r="J19" s="143"/>
      <c r="K19" s="143"/>
    </row>
    <row r="20" spans="1:11" ht="12.75">
      <c r="A20" s="143"/>
      <c r="B20" s="157"/>
      <c r="C20" s="157"/>
      <c r="D20" s="157"/>
      <c r="E20" s="143"/>
      <c r="F20" s="143"/>
      <c r="G20" s="143"/>
      <c r="H20" s="143"/>
      <c r="I20" s="143"/>
      <c r="J20" s="143"/>
      <c r="K20" s="143"/>
    </row>
    <row r="21" spans="1:11" ht="12.75">
      <c r="A21" s="146"/>
      <c r="B21" s="170"/>
      <c r="C21" s="170"/>
      <c r="D21" s="170"/>
      <c r="E21" s="146"/>
      <c r="F21" s="146"/>
      <c r="G21" s="146"/>
      <c r="H21" s="146"/>
      <c r="I21" s="146"/>
      <c r="J21" s="146"/>
      <c r="K21" s="146"/>
    </row>
    <row r="22" spans="1:11" ht="12.75">
      <c r="A22" s="146"/>
      <c r="B22" s="170"/>
      <c r="C22" s="170"/>
      <c r="D22" s="170"/>
      <c r="E22" s="146"/>
      <c r="F22" s="146"/>
      <c r="G22" s="146"/>
      <c r="H22" s="146"/>
      <c r="I22" s="146"/>
      <c r="J22" s="146"/>
      <c r="K22" s="146"/>
    </row>
    <row r="23" spans="1:9" ht="12.75">
      <c r="A23" s="146"/>
      <c r="B23" s="146"/>
      <c r="C23" s="147"/>
      <c r="D23" s="146"/>
      <c r="E23" s="146"/>
      <c r="F23" s="146"/>
      <c r="G23" s="146"/>
      <c r="H23" s="146"/>
      <c r="I23" s="146"/>
    </row>
    <row r="24" spans="1:11" ht="12.7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</row>
  </sheetData>
  <sheetProtection password="CC3B" sheet="1" objects="1" scenarios="1"/>
  <mergeCells count="3">
    <mergeCell ref="B4:H4"/>
    <mergeCell ref="C5:G5"/>
    <mergeCell ref="F7:H7"/>
  </mergeCells>
  <printOptions/>
  <pageMargins left="0.75" right="0.75" top="1" bottom="1" header="0" footer="0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1:Q88"/>
  <sheetViews>
    <sheetView showGridLines="0" showRowColHeaders="0" workbookViewId="0" topLeftCell="A2">
      <selection activeCell="L17" sqref="L17"/>
    </sheetView>
  </sheetViews>
  <sheetFormatPr defaultColWidth="11.00390625" defaultRowHeight="12.75"/>
  <cols>
    <col min="1" max="1" width="5.875" style="8" customWidth="1"/>
    <col min="2" max="2" width="6.75390625" style="8" customWidth="1"/>
    <col min="3" max="3" width="7.875" style="8" customWidth="1"/>
    <col min="4" max="4" width="6.75390625" style="8" customWidth="1"/>
    <col min="5" max="5" width="2.875" style="8" customWidth="1"/>
    <col min="6" max="6" width="9.75390625" style="8" customWidth="1"/>
    <col min="7" max="7" width="6.625" style="8" customWidth="1"/>
    <col min="8" max="8" width="7.25390625" style="8" customWidth="1"/>
    <col min="9" max="9" width="4.25390625" style="8" customWidth="1"/>
    <col min="10" max="10" width="10.125" style="8" customWidth="1"/>
    <col min="11" max="11" width="6.375" style="8" customWidth="1"/>
    <col min="12" max="12" width="5.625" style="8" customWidth="1"/>
    <col min="13" max="13" width="6.00390625" style="8" customWidth="1"/>
    <col min="14" max="14" width="2.125" style="8" customWidth="1"/>
    <col min="15" max="15" width="5.375" style="8" customWidth="1"/>
    <col min="16" max="16384" width="11.375" style="8" customWidth="1"/>
  </cols>
  <sheetData>
    <row r="1" spans="1:17" ht="20.2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17" ht="17.25" customHeight="1">
      <c r="A2" s="178"/>
      <c r="B2" s="205" t="s">
        <v>73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79"/>
      <c r="Q2" s="180"/>
    </row>
    <row r="3" spans="1:17" ht="17.25" customHeight="1">
      <c r="A3" s="178"/>
      <c r="B3" s="181"/>
      <c r="C3" s="181"/>
      <c r="D3" s="206" t="s">
        <v>72</v>
      </c>
      <c r="E3" s="206"/>
      <c r="F3" s="206"/>
      <c r="G3" s="206"/>
      <c r="H3" s="206"/>
      <c r="I3" s="206"/>
      <c r="J3" s="206"/>
      <c r="K3" s="206"/>
      <c r="L3" s="181"/>
      <c r="M3" s="181"/>
      <c r="N3" s="179"/>
      <c r="O3" s="179"/>
      <c r="P3" s="179"/>
      <c r="Q3" s="180"/>
    </row>
    <row r="4" spans="1:17" ht="15" customHeight="1">
      <c r="A4" s="178"/>
      <c r="B4" s="182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</row>
    <row r="5" spans="1:17" ht="15.75">
      <c r="A5" s="178"/>
      <c r="B5" s="207" t="s">
        <v>1</v>
      </c>
      <c r="C5" s="207"/>
      <c r="D5" s="207"/>
      <c r="E5" s="207"/>
      <c r="F5" s="207"/>
      <c r="G5" s="208"/>
      <c r="H5" s="209"/>
      <c r="I5" s="209"/>
      <c r="J5" s="209"/>
      <c r="K5" s="209"/>
      <c r="L5" s="209"/>
      <c r="M5" s="210"/>
      <c r="N5" s="179"/>
      <c r="O5" s="179"/>
      <c r="P5" s="179"/>
      <c r="Q5" s="180"/>
    </row>
    <row r="6" spans="1:17" ht="29.2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ht="16.5" customHeight="1">
      <c r="A7" s="178"/>
      <c r="B7" s="207" t="s">
        <v>2</v>
      </c>
      <c r="C7" s="207"/>
      <c r="D7" s="207"/>
      <c r="E7" s="207"/>
      <c r="F7" s="215"/>
      <c r="G7" s="216"/>
      <c r="H7" s="216"/>
      <c r="I7" s="217"/>
      <c r="J7" s="183"/>
      <c r="K7" s="179"/>
      <c r="L7" s="179"/>
      <c r="M7" s="179"/>
      <c r="N7" s="179"/>
      <c r="O7" s="179"/>
      <c r="P7" s="179"/>
      <c r="Q7" s="180"/>
    </row>
    <row r="8" spans="1:17" ht="25.5" customHeigh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0"/>
    </row>
    <row r="9" spans="1:17" ht="15.75" customHeight="1">
      <c r="A9" s="178"/>
      <c r="B9" s="207" t="s">
        <v>25</v>
      </c>
      <c r="C9" s="207"/>
      <c r="D9" s="179"/>
      <c r="E9" s="179"/>
      <c r="F9" s="179"/>
      <c r="G9" s="218" t="s">
        <v>26</v>
      </c>
      <c r="H9" s="218"/>
      <c r="I9" s="184"/>
      <c r="J9" s="179"/>
      <c r="K9" s="179"/>
      <c r="L9" s="179"/>
      <c r="M9" s="179"/>
      <c r="N9" s="179"/>
      <c r="O9" s="179"/>
      <c r="P9" s="179"/>
      <c r="Q9" s="180"/>
    </row>
    <row r="10" spans="1:17" ht="24.75" customHeigh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</row>
    <row r="11" spans="1:17" ht="15.75" customHeight="1">
      <c r="A11" s="178"/>
      <c r="B11" s="218" t="s">
        <v>3</v>
      </c>
      <c r="C11" s="218"/>
      <c r="D11" s="218"/>
      <c r="E11" s="218"/>
      <c r="F11" s="219">
        <v>10000</v>
      </c>
      <c r="G11" s="220"/>
      <c r="H11" s="179"/>
      <c r="I11" s="179"/>
      <c r="J11" s="207" t="s">
        <v>31</v>
      </c>
      <c r="K11" s="207"/>
      <c r="L11" s="179"/>
      <c r="M11" s="179"/>
      <c r="N11" s="179"/>
      <c r="O11" s="179"/>
      <c r="P11" s="179"/>
      <c r="Q11" s="180"/>
    </row>
    <row r="12" spans="1:17" ht="16.5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85"/>
      <c r="K12" s="179"/>
      <c r="L12" s="179"/>
      <c r="M12" s="179"/>
      <c r="N12" s="179"/>
      <c r="O12" s="179"/>
      <c r="P12" s="179"/>
      <c r="Q12" s="180"/>
    </row>
    <row r="13" spans="1:17" ht="16.5" thickBot="1">
      <c r="A13" s="178"/>
      <c r="B13" s="213" t="s">
        <v>71</v>
      </c>
      <c r="C13" s="214"/>
      <c r="D13" s="214"/>
      <c r="E13" s="214"/>
      <c r="F13" s="214"/>
      <c r="G13" s="214"/>
      <c r="H13" s="211">
        <f>IF(Radiofármacos!$D$47=0,IF(Radiofármacos!B39=1,DatosFetoDiagnost!D10,DatosFetoDiagnost!E10),"Seleccionar fármaco")</f>
        <v>0.048999999999999995</v>
      </c>
      <c r="I13" s="211"/>
      <c r="J13" s="212"/>
      <c r="K13" s="179"/>
      <c r="L13" s="179"/>
      <c r="M13" s="179"/>
      <c r="N13" s="179"/>
      <c r="O13" s="179"/>
      <c r="P13" s="179"/>
      <c r="Q13" s="180"/>
    </row>
    <row r="14" spans="1:17" ht="16.5" thickBot="1">
      <c r="A14" s="186"/>
      <c r="B14" s="187"/>
      <c r="C14" s="187"/>
      <c r="D14" s="187"/>
      <c r="E14" s="187"/>
      <c r="F14" s="187"/>
      <c r="G14" s="187"/>
      <c r="H14" s="187"/>
      <c r="I14" s="188"/>
      <c r="J14" s="188"/>
      <c r="K14" s="188"/>
      <c r="L14" s="188"/>
      <c r="M14" s="188"/>
      <c r="N14" s="188"/>
      <c r="O14" s="188"/>
      <c r="P14" s="188"/>
      <c r="Q14" s="189"/>
    </row>
    <row r="15" spans="2:8" ht="0.75" customHeight="1">
      <c r="B15"/>
      <c r="C15"/>
      <c r="D15"/>
      <c r="E15"/>
      <c r="F15"/>
      <c r="G15"/>
      <c r="H15"/>
    </row>
    <row r="16" spans="3:8" ht="15.75">
      <c r="C16"/>
      <c r="D16"/>
      <c r="E16"/>
      <c r="F16"/>
      <c r="G16"/>
      <c r="H16"/>
    </row>
    <row r="17" spans="2:8" ht="15.75">
      <c r="B17"/>
      <c r="C17"/>
      <c r="D17"/>
      <c r="E17"/>
      <c r="F17"/>
      <c r="G17"/>
      <c r="H17"/>
    </row>
    <row r="18" spans="2:8" ht="15.75">
      <c r="B18"/>
      <c r="C18"/>
      <c r="D18"/>
      <c r="E18"/>
      <c r="F18"/>
      <c r="G18"/>
      <c r="H18"/>
    </row>
    <row r="19" spans="2:8" ht="15.75">
      <c r="B19"/>
      <c r="C19"/>
      <c r="D19"/>
      <c r="E19"/>
      <c r="F19"/>
      <c r="G19"/>
      <c r="H19"/>
    </row>
    <row r="20" spans="2:8" ht="15.75">
      <c r="B20"/>
      <c r="C20"/>
      <c r="D20"/>
      <c r="E20"/>
      <c r="F20"/>
      <c r="G20"/>
      <c r="H20"/>
    </row>
    <row r="21" spans="2:8" ht="15.75">
      <c r="B21"/>
      <c r="C21"/>
      <c r="D21"/>
      <c r="E21"/>
      <c r="F21"/>
      <c r="G21"/>
      <c r="H21"/>
    </row>
    <row r="22" spans="2:8" ht="15.75">
      <c r="B22"/>
      <c r="C22"/>
      <c r="D22"/>
      <c r="E22"/>
      <c r="F22"/>
      <c r="G22"/>
      <c r="H22"/>
    </row>
    <row r="23" spans="2:8" ht="15.75">
      <c r="B23"/>
      <c r="C23"/>
      <c r="D23"/>
      <c r="E23"/>
      <c r="F23"/>
      <c r="G23"/>
      <c r="H23"/>
    </row>
    <row r="24" spans="2:8" ht="15.75">
      <c r="B24"/>
      <c r="C24"/>
      <c r="D24"/>
      <c r="E24"/>
      <c r="F24"/>
      <c r="G24"/>
      <c r="H24"/>
    </row>
    <row r="25" spans="2:8" ht="15.75">
      <c r="B25"/>
      <c r="C25"/>
      <c r="D25"/>
      <c r="E25"/>
      <c r="F25"/>
      <c r="G25"/>
      <c r="H25"/>
    </row>
    <row r="26" spans="2:8" ht="15.75">
      <c r="B26"/>
      <c r="C26"/>
      <c r="D26"/>
      <c r="E26"/>
      <c r="F26"/>
      <c r="G26"/>
      <c r="H26"/>
    </row>
    <row r="27" spans="2:8" ht="15.75">
      <c r="B27"/>
      <c r="C27"/>
      <c r="D27"/>
      <c r="E27"/>
      <c r="F27"/>
      <c r="G27"/>
      <c r="H27"/>
    </row>
    <row r="28" spans="2:8" ht="15.75">
      <c r="B28"/>
      <c r="C28"/>
      <c r="D28"/>
      <c r="E28"/>
      <c r="F28"/>
      <c r="G28"/>
      <c r="H28"/>
    </row>
    <row r="29" spans="2:8" ht="15.75">
      <c r="B29"/>
      <c r="C29"/>
      <c r="D29"/>
      <c r="E29"/>
      <c r="F29"/>
      <c r="G29"/>
      <c r="H29"/>
    </row>
    <row r="30" spans="2:8" ht="15.75">
      <c r="B30"/>
      <c r="C30"/>
      <c r="D30"/>
      <c r="E30"/>
      <c r="F30"/>
      <c r="G30"/>
      <c r="H30"/>
    </row>
    <row r="31" spans="2:8" ht="15.75">
      <c r="B31"/>
      <c r="C31"/>
      <c r="D31"/>
      <c r="E31"/>
      <c r="F31"/>
      <c r="G31"/>
      <c r="H31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4" ht="15.75">
      <c r="B45" s="10"/>
      <c r="C45" s="10"/>
      <c r="D45" s="10"/>
    </row>
    <row r="46" spans="3:4" ht="15.75">
      <c r="C46" s="10"/>
      <c r="D46" s="10"/>
    </row>
    <row r="47" spans="1:14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4" ht="15.75">
      <c r="B56" s="10"/>
      <c r="C56" s="10"/>
      <c r="D56" s="10"/>
    </row>
    <row r="57" spans="2:4" ht="15.75">
      <c r="B57" s="10"/>
      <c r="C57" s="10"/>
      <c r="D57" s="10"/>
    </row>
    <row r="58" spans="2:4" ht="15.75">
      <c r="B58" s="10"/>
      <c r="C58" s="10"/>
      <c r="D58" s="10"/>
    </row>
    <row r="59" spans="2:4" ht="15.75">
      <c r="B59" s="10"/>
      <c r="C59" s="10"/>
      <c r="D59" s="10"/>
    </row>
    <row r="60" spans="2:4" ht="15.75">
      <c r="B60" s="10"/>
      <c r="C60" s="10"/>
      <c r="D60" s="10"/>
    </row>
    <row r="61" spans="2:4" ht="15.75">
      <c r="B61" s="10"/>
      <c r="C61" s="10"/>
      <c r="D61" s="10"/>
    </row>
    <row r="62" spans="2:4" ht="15.75">
      <c r="B62" s="10"/>
      <c r="C62" s="10"/>
      <c r="D62" s="10"/>
    </row>
    <row r="63" spans="2:4" ht="15.75">
      <c r="B63" s="10"/>
      <c r="C63" s="10"/>
      <c r="D63" s="10"/>
    </row>
    <row r="64" spans="2:4" ht="15.75">
      <c r="B64" s="10"/>
      <c r="C64" s="10"/>
      <c r="D64" s="10"/>
    </row>
    <row r="65" spans="2:4" ht="15.75">
      <c r="B65" s="10"/>
      <c r="C65" s="10"/>
      <c r="D65" s="10"/>
    </row>
    <row r="66" spans="2:4" ht="15.75">
      <c r="B66" s="10"/>
      <c r="C66" s="10"/>
      <c r="D66" s="10"/>
    </row>
    <row r="67" spans="2:4" ht="15.75">
      <c r="B67" s="10"/>
      <c r="C67" s="10"/>
      <c r="D67" s="10"/>
    </row>
    <row r="68" spans="2:4" ht="15.75">
      <c r="B68" s="10"/>
      <c r="C68" s="10"/>
      <c r="D68" s="10"/>
    </row>
    <row r="69" spans="2:4" ht="15.75">
      <c r="B69" s="10"/>
      <c r="C69" s="10"/>
      <c r="D69" s="10"/>
    </row>
    <row r="70" spans="2:4" ht="15.75">
      <c r="B70" s="10"/>
      <c r="C70" s="10"/>
      <c r="D70" s="10"/>
    </row>
    <row r="71" spans="2:4" ht="15.75">
      <c r="B71" s="10"/>
      <c r="C71" s="10"/>
      <c r="D71" s="10"/>
    </row>
    <row r="72" spans="2:4" ht="15.75">
      <c r="B72" s="10"/>
      <c r="C72" s="10"/>
      <c r="D72" s="10"/>
    </row>
    <row r="73" spans="2:4" ht="15.75">
      <c r="B73" s="10"/>
      <c r="C73" s="10"/>
      <c r="D73" s="10"/>
    </row>
    <row r="74" spans="2:4" ht="15.75">
      <c r="B74" s="10"/>
      <c r="C74" s="10"/>
      <c r="D74" s="10"/>
    </row>
    <row r="75" spans="2:4" ht="15.75">
      <c r="B75" s="10"/>
      <c r="C75" s="10"/>
      <c r="D75" s="10"/>
    </row>
    <row r="76" spans="2:4" ht="15.75">
      <c r="B76" s="10"/>
      <c r="C76" s="10"/>
      <c r="D76" s="10"/>
    </row>
    <row r="77" spans="2:4" ht="15.75">
      <c r="B77" s="10"/>
      <c r="C77" s="10"/>
      <c r="D77" s="10"/>
    </row>
    <row r="78" spans="2:4" ht="15.75">
      <c r="B78" s="10"/>
      <c r="C78" s="10"/>
      <c r="D78" s="10"/>
    </row>
    <row r="79" spans="2:4" ht="15.75">
      <c r="B79" s="10"/>
      <c r="C79" s="10"/>
      <c r="D79" s="10"/>
    </row>
    <row r="80" spans="2:4" ht="15.75">
      <c r="B80" s="10"/>
      <c r="C80" s="10"/>
      <c r="D80" s="10"/>
    </row>
    <row r="81" spans="2:4" ht="15.75">
      <c r="B81" s="10"/>
      <c r="C81" s="10"/>
      <c r="D81" s="10"/>
    </row>
    <row r="82" spans="2:4" ht="15.75">
      <c r="B82" s="10"/>
      <c r="C82" s="10"/>
      <c r="D82" s="10"/>
    </row>
    <row r="83" spans="2:4" ht="15.75">
      <c r="B83" s="10"/>
      <c r="C83" s="10"/>
      <c r="D83" s="10"/>
    </row>
    <row r="84" spans="2:4" ht="15.75">
      <c r="B84" s="10"/>
      <c r="C84" s="10"/>
      <c r="D84" s="10"/>
    </row>
    <row r="85" spans="2:4" ht="15.75">
      <c r="B85" s="10"/>
      <c r="C85" s="10"/>
      <c r="D85" s="10"/>
    </row>
    <row r="86" spans="2:4" ht="15.75">
      <c r="B86" s="10"/>
      <c r="C86" s="10"/>
      <c r="D86" s="10"/>
    </row>
    <row r="87" spans="2:4" ht="15.75">
      <c r="B87" s="10"/>
      <c r="C87" s="10"/>
      <c r="D87" s="10"/>
    </row>
    <row r="88" spans="2:4" ht="15.75">
      <c r="B88" s="10"/>
      <c r="C88" s="10"/>
      <c r="D88" s="10"/>
    </row>
  </sheetData>
  <sheetProtection password="CC11" sheet="1" objects="1" scenarios="1"/>
  <mergeCells count="13">
    <mergeCell ref="H13:J13"/>
    <mergeCell ref="B13:G13"/>
    <mergeCell ref="F7:I7"/>
    <mergeCell ref="B11:E11"/>
    <mergeCell ref="F11:G11"/>
    <mergeCell ref="G9:H9"/>
    <mergeCell ref="B7:E7"/>
    <mergeCell ref="J11:K11"/>
    <mergeCell ref="B9:C9"/>
    <mergeCell ref="B2:O2"/>
    <mergeCell ref="D3:K3"/>
    <mergeCell ref="B5:F5"/>
    <mergeCell ref="G5:M5"/>
  </mergeCells>
  <printOptions/>
  <pageMargins left="0.75" right="0.75" top="1" bottom="1" header="0" footer="0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Q89"/>
  <sheetViews>
    <sheetView showGridLines="0" showRowColHeaders="0" workbookViewId="0" topLeftCell="A1">
      <selection activeCell="O10" sqref="O10"/>
    </sheetView>
  </sheetViews>
  <sheetFormatPr defaultColWidth="11.00390625" defaultRowHeight="12.75"/>
  <cols>
    <col min="1" max="1" width="5.25390625" style="8" customWidth="1"/>
    <col min="2" max="2" width="6.75390625" style="8" customWidth="1"/>
    <col min="3" max="3" width="7.875" style="8" customWidth="1"/>
    <col min="4" max="4" width="6.75390625" style="8" customWidth="1"/>
    <col min="5" max="5" width="6.00390625" style="8" customWidth="1"/>
    <col min="6" max="6" width="9.75390625" style="8" customWidth="1"/>
    <col min="7" max="7" width="6.625" style="8" customWidth="1"/>
    <col min="8" max="8" width="8.625" style="8" customWidth="1"/>
    <col min="9" max="9" width="4.25390625" style="8" customWidth="1"/>
    <col min="10" max="10" width="10.125" style="8" customWidth="1"/>
    <col min="11" max="11" width="6.375" style="8" customWidth="1"/>
    <col min="12" max="12" width="5.625" style="8" customWidth="1"/>
    <col min="13" max="13" width="6.00390625" style="8" customWidth="1"/>
    <col min="14" max="14" width="2.125" style="8" customWidth="1"/>
    <col min="15" max="15" width="5.375" style="8" customWidth="1"/>
    <col min="16" max="16384" width="11.375" style="8" customWidth="1"/>
  </cols>
  <sheetData>
    <row r="1" spans="1:17" ht="25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38.25" customHeight="1">
      <c r="A2" s="137"/>
      <c r="B2" s="222" t="s">
        <v>129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36"/>
    </row>
    <row r="3" spans="1:17" ht="18" customHeight="1">
      <c r="A3" s="136"/>
      <c r="B3" s="138"/>
      <c r="C3" s="138"/>
      <c r="D3" s="229" t="s">
        <v>72</v>
      </c>
      <c r="E3" s="229"/>
      <c r="F3" s="229"/>
      <c r="G3" s="229"/>
      <c r="H3" s="229"/>
      <c r="I3" s="229"/>
      <c r="J3" s="229"/>
      <c r="K3" s="229"/>
      <c r="L3" s="229"/>
      <c r="M3" s="229"/>
      <c r="N3" s="136"/>
      <c r="O3" s="136"/>
      <c r="P3" s="136"/>
      <c r="Q3" s="136"/>
    </row>
    <row r="4" spans="1:17" ht="15.75" customHeight="1">
      <c r="A4" s="136"/>
      <c r="B4" s="140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ht="15.75">
      <c r="A5" s="136"/>
      <c r="B5" s="221" t="s">
        <v>1</v>
      </c>
      <c r="C5" s="221"/>
      <c r="D5" s="221"/>
      <c r="E5" s="221"/>
      <c r="F5" s="221"/>
      <c r="G5" s="223"/>
      <c r="H5" s="224"/>
      <c r="I5" s="224"/>
      <c r="J5" s="224"/>
      <c r="K5" s="224"/>
      <c r="L5" s="224"/>
      <c r="M5" s="225"/>
      <c r="N5" s="136"/>
      <c r="O5" s="136"/>
      <c r="P5" s="136"/>
      <c r="Q5" s="136"/>
    </row>
    <row r="6" spans="1:17" ht="20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16.5" customHeight="1">
      <c r="A7" s="136"/>
      <c r="B7" s="221" t="s">
        <v>2</v>
      </c>
      <c r="C7" s="221"/>
      <c r="D7" s="221"/>
      <c r="E7" s="221"/>
      <c r="F7" s="230">
        <v>36422</v>
      </c>
      <c r="G7" s="231"/>
      <c r="H7" s="231"/>
      <c r="I7" s="232"/>
      <c r="J7" s="141"/>
      <c r="K7" s="137"/>
      <c r="L7" s="136"/>
      <c r="M7" s="136"/>
      <c r="N7" s="136"/>
      <c r="O7" s="136"/>
      <c r="P7" s="136"/>
      <c r="Q7" s="136"/>
    </row>
    <row r="8" spans="1:17" ht="17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ht="15.75" customHeight="1">
      <c r="A9" s="136"/>
      <c r="B9" s="221" t="s">
        <v>80</v>
      </c>
      <c r="C9" s="221"/>
      <c r="D9" s="221"/>
      <c r="E9" s="221"/>
      <c r="F9" s="221"/>
      <c r="G9" s="221"/>
      <c r="H9" s="221"/>
      <c r="I9" s="142"/>
      <c r="J9" s="143"/>
      <c r="K9" s="143"/>
      <c r="L9" s="136"/>
      <c r="M9" s="136"/>
      <c r="N9" s="136"/>
      <c r="O9" s="136"/>
      <c r="P9" s="136"/>
      <c r="Q9" s="136"/>
    </row>
    <row r="10" spans="1:17" ht="17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ht="15.75" customHeight="1">
      <c r="A11" s="136"/>
      <c r="B11" s="221" t="s">
        <v>3</v>
      </c>
      <c r="C11" s="221"/>
      <c r="D11" s="221"/>
      <c r="E11" s="221"/>
      <c r="F11" s="233">
        <v>1000000</v>
      </c>
      <c r="G11" s="234"/>
      <c r="H11" s="137"/>
      <c r="I11" s="137"/>
      <c r="J11" s="221" t="s">
        <v>77</v>
      </c>
      <c r="K11" s="221"/>
      <c r="L11" s="136"/>
      <c r="M11" s="136"/>
      <c r="N11" s="136"/>
      <c r="O11" s="136"/>
      <c r="P11" s="136"/>
      <c r="Q11" s="136"/>
    </row>
    <row r="12" spans="1:17" ht="9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ht="15.75">
      <c r="A13" s="136"/>
      <c r="B13" s="143"/>
      <c r="C13" s="143"/>
      <c r="D13" s="143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ht="15.75">
      <c r="A14" s="136"/>
      <c r="B14" s="227" t="s">
        <v>71</v>
      </c>
      <c r="C14" s="197"/>
      <c r="D14" s="197"/>
      <c r="E14" s="197"/>
      <c r="F14" s="197"/>
      <c r="G14" s="228"/>
      <c r="H14" s="226">
        <f>IF('DatosHiper Post'!B30=1,'DatosHiper Post'!F27,'DatosHiper Post'!G27)</f>
        <v>9.700000000000001</v>
      </c>
      <c r="I14" s="226"/>
      <c r="J14" s="226"/>
      <c r="K14" s="136"/>
      <c r="L14" s="136"/>
      <c r="M14" s="136"/>
      <c r="N14" s="136"/>
      <c r="O14" s="136"/>
      <c r="P14" s="136"/>
      <c r="Q14" s="136"/>
    </row>
    <row r="15" spans="1:17" ht="15.75">
      <c r="A15" s="136"/>
      <c r="B15" s="143"/>
      <c r="C15" s="143"/>
      <c r="D15" s="143"/>
      <c r="E15" s="143"/>
      <c r="F15" s="143"/>
      <c r="G15" s="143"/>
      <c r="H15" s="143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2:8" ht="15.75">
      <c r="B16"/>
      <c r="C16"/>
      <c r="D16"/>
      <c r="E16"/>
      <c r="F16"/>
      <c r="G16"/>
      <c r="H16"/>
    </row>
    <row r="17" spans="3:8" ht="15.75">
      <c r="C17"/>
      <c r="D17"/>
      <c r="E17"/>
      <c r="F17"/>
      <c r="G17"/>
      <c r="H17"/>
    </row>
    <row r="18" spans="2:8" ht="15.75">
      <c r="B18"/>
      <c r="C18"/>
      <c r="D18"/>
      <c r="E18"/>
      <c r="F18"/>
      <c r="G18"/>
      <c r="H18"/>
    </row>
    <row r="19" spans="2:8" ht="15.75">
      <c r="B19"/>
      <c r="C19"/>
      <c r="D19"/>
      <c r="E19"/>
      <c r="F19"/>
      <c r="G19"/>
      <c r="H19"/>
    </row>
    <row r="20" spans="2:8" ht="15.75">
      <c r="B20"/>
      <c r="C20"/>
      <c r="D20"/>
      <c r="E20"/>
      <c r="F20"/>
      <c r="G20"/>
      <c r="H20"/>
    </row>
    <row r="21" spans="2:8" ht="15.75">
      <c r="B21"/>
      <c r="C21"/>
      <c r="D21"/>
      <c r="E21"/>
      <c r="F21"/>
      <c r="G21"/>
      <c r="H21"/>
    </row>
    <row r="22" spans="2:8" ht="15.75">
      <c r="B22"/>
      <c r="C22"/>
      <c r="D22"/>
      <c r="E22"/>
      <c r="F22"/>
      <c r="G22"/>
      <c r="H22"/>
    </row>
    <row r="23" spans="2:8" ht="15.75">
      <c r="B23"/>
      <c r="C23"/>
      <c r="D23"/>
      <c r="E23"/>
      <c r="F23"/>
      <c r="G23"/>
      <c r="H23"/>
    </row>
    <row r="24" spans="2:8" ht="15.75">
      <c r="B24"/>
      <c r="C24"/>
      <c r="D24"/>
      <c r="E24"/>
      <c r="F24"/>
      <c r="G24"/>
      <c r="H24"/>
    </row>
    <row r="25" spans="2:8" ht="15.75">
      <c r="B25"/>
      <c r="C25"/>
      <c r="D25"/>
      <c r="E25"/>
      <c r="F25"/>
      <c r="G25"/>
      <c r="H25"/>
    </row>
    <row r="26" spans="2:8" ht="15.75">
      <c r="B26"/>
      <c r="C26"/>
      <c r="D26"/>
      <c r="E26"/>
      <c r="F26"/>
      <c r="G26"/>
      <c r="H26"/>
    </row>
    <row r="27" spans="2:8" ht="15.75">
      <c r="B27"/>
      <c r="C27"/>
      <c r="D27"/>
      <c r="E27"/>
      <c r="F27"/>
      <c r="G27"/>
      <c r="H27"/>
    </row>
    <row r="28" spans="2:8" ht="15.75">
      <c r="B28"/>
      <c r="C28"/>
      <c r="D28"/>
      <c r="E28"/>
      <c r="F28"/>
      <c r="G28"/>
      <c r="H28"/>
    </row>
    <row r="29" spans="2:8" ht="15.75">
      <c r="B29"/>
      <c r="C29"/>
      <c r="D29"/>
      <c r="E29"/>
      <c r="F29"/>
      <c r="G29"/>
      <c r="H29"/>
    </row>
    <row r="30" spans="2:8" ht="15.75">
      <c r="B30"/>
      <c r="C30"/>
      <c r="D30"/>
      <c r="E30"/>
      <c r="F30"/>
      <c r="G30"/>
      <c r="H30"/>
    </row>
    <row r="31" spans="2:8" ht="15.75">
      <c r="B31"/>
      <c r="C31"/>
      <c r="D31"/>
      <c r="E31"/>
      <c r="F31"/>
      <c r="G31"/>
      <c r="H31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4" ht="15.75">
      <c r="B46" s="10"/>
      <c r="C46" s="10"/>
      <c r="D46" s="10"/>
    </row>
    <row r="47" spans="3:4" ht="15.75">
      <c r="C47" s="10"/>
      <c r="D47" s="10"/>
    </row>
    <row r="48" spans="1:14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4" ht="15.75">
      <c r="B57" s="10"/>
      <c r="C57" s="10"/>
      <c r="D57" s="10"/>
    </row>
    <row r="58" spans="2:4" ht="15.75">
      <c r="B58" s="10"/>
      <c r="C58" s="10"/>
      <c r="D58" s="10"/>
    </row>
    <row r="59" spans="2:4" ht="15.75">
      <c r="B59" s="10"/>
      <c r="C59" s="10"/>
      <c r="D59" s="10"/>
    </row>
    <row r="60" spans="2:4" ht="15.75">
      <c r="B60" s="10"/>
      <c r="C60" s="10"/>
      <c r="D60" s="10"/>
    </row>
    <row r="61" spans="2:4" ht="15.75">
      <c r="B61" s="10"/>
      <c r="C61" s="10"/>
      <c r="D61" s="10"/>
    </row>
    <row r="62" spans="2:4" ht="15.75">
      <c r="B62" s="10"/>
      <c r="C62" s="10"/>
      <c r="D62" s="10"/>
    </row>
    <row r="63" spans="2:4" ht="15.75">
      <c r="B63" s="10"/>
      <c r="C63" s="10"/>
      <c r="D63" s="10"/>
    </row>
    <row r="64" spans="2:4" ht="15.75">
      <c r="B64" s="10"/>
      <c r="C64" s="10"/>
      <c r="D64" s="10"/>
    </row>
    <row r="65" spans="2:4" ht="15.75">
      <c r="B65" s="10"/>
      <c r="C65" s="10"/>
      <c r="D65" s="10"/>
    </row>
    <row r="66" spans="2:4" ht="15.75">
      <c r="B66" s="10"/>
      <c r="C66" s="10"/>
      <c r="D66" s="10"/>
    </row>
    <row r="67" spans="2:4" ht="15.75">
      <c r="B67" s="10"/>
      <c r="C67" s="10"/>
      <c r="D67" s="10"/>
    </row>
    <row r="68" spans="2:4" ht="15.75">
      <c r="B68" s="10"/>
      <c r="C68" s="10"/>
      <c r="D68" s="10"/>
    </row>
    <row r="69" spans="2:4" ht="15.75">
      <c r="B69" s="10"/>
      <c r="C69" s="10"/>
      <c r="D69" s="10"/>
    </row>
    <row r="70" spans="2:4" ht="15.75">
      <c r="B70" s="10"/>
      <c r="C70" s="10"/>
      <c r="D70" s="10"/>
    </row>
    <row r="71" spans="2:4" ht="15.75">
      <c r="B71" s="10"/>
      <c r="C71" s="10"/>
      <c r="D71" s="10"/>
    </row>
    <row r="72" spans="2:4" ht="15.75">
      <c r="B72" s="10"/>
      <c r="C72" s="10"/>
      <c r="D72" s="10"/>
    </row>
    <row r="73" spans="2:4" ht="15.75">
      <c r="B73" s="10"/>
      <c r="C73" s="10"/>
      <c r="D73" s="10"/>
    </row>
    <row r="74" spans="2:4" ht="15.75">
      <c r="B74" s="10"/>
      <c r="C74" s="10"/>
      <c r="D74" s="10"/>
    </row>
    <row r="75" spans="2:4" ht="15.75">
      <c r="B75" s="10"/>
      <c r="C75" s="10"/>
      <c r="D75" s="10"/>
    </row>
    <row r="76" spans="2:4" ht="15.75">
      <c r="B76" s="10"/>
      <c r="C76" s="10"/>
      <c r="D76" s="10"/>
    </row>
    <row r="77" spans="2:4" ht="15.75">
      <c r="B77" s="10"/>
      <c r="C77" s="10"/>
      <c r="D77" s="10"/>
    </row>
    <row r="78" spans="2:4" ht="15.75">
      <c r="B78" s="10"/>
      <c r="C78" s="10"/>
      <c r="D78" s="10"/>
    </row>
    <row r="79" spans="2:4" ht="15.75">
      <c r="B79" s="10"/>
      <c r="C79" s="10"/>
      <c r="D79" s="10"/>
    </row>
    <row r="80" spans="2:4" ht="15.75">
      <c r="B80" s="10"/>
      <c r="C80" s="10"/>
      <c r="D80" s="10"/>
    </row>
    <row r="81" spans="2:4" ht="15.75">
      <c r="B81" s="10"/>
      <c r="C81" s="10"/>
      <c r="D81" s="10"/>
    </row>
    <row r="82" spans="2:4" ht="15.75">
      <c r="B82" s="10"/>
      <c r="C82" s="10"/>
      <c r="D82" s="10"/>
    </row>
    <row r="83" spans="2:4" ht="15.75">
      <c r="B83" s="10"/>
      <c r="C83" s="10"/>
      <c r="D83" s="10"/>
    </row>
    <row r="84" spans="2:4" ht="15.75">
      <c r="B84" s="10"/>
      <c r="C84" s="10"/>
      <c r="D84" s="10"/>
    </row>
    <row r="85" spans="2:4" ht="15.75">
      <c r="B85" s="10"/>
      <c r="C85" s="10"/>
      <c r="D85" s="10"/>
    </row>
    <row r="86" spans="2:4" ht="15.75">
      <c r="B86" s="10"/>
      <c r="C86" s="10"/>
      <c r="D86" s="10"/>
    </row>
    <row r="87" spans="2:4" ht="15.75">
      <c r="B87" s="10"/>
      <c r="C87" s="10"/>
      <c r="D87" s="10"/>
    </row>
    <row r="88" spans="2:4" ht="15.75">
      <c r="B88" s="10"/>
      <c r="C88" s="10"/>
      <c r="D88" s="10"/>
    </row>
    <row r="89" spans="2:4" ht="15.75">
      <c r="B89" s="10"/>
      <c r="C89" s="10"/>
      <c r="D89" s="10"/>
    </row>
  </sheetData>
  <sheetProtection password="CC11" sheet="1" objects="1" scenarios="1"/>
  <mergeCells count="12">
    <mergeCell ref="J11:K11"/>
    <mergeCell ref="H14:J14"/>
    <mergeCell ref="B14:G14"/>
    <mergeCell ref="D3:M3"/>
    <mergeCell ref="B9:H9"/>
    <mergeCell ref="B11:E11"/>
    <mergeCell ref="F7:I7"/>
    <mergeCell ref="F11:G11"/>
    <mergeCell ref="B5:F5"/>
    <mergeCell ref="B7:E7"/>
    <mergeCell ref="B2:P2"/>
    <mergeCell ref="G5:M5"/>
  </mergeCells>
  <printOptions/>
  <pageMargins left="0.75" right="0.75" top="1" bottom="1" header="0" footer="0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3:L36"/>
  <sheetViews>
    <sheetView workbookViewId="0" topLeftCell="B12">
      <selection activeCell="I27" sqref="I27"/>
    </sheetView>
  </sheetViews>
  <sheetFormatPr defaultColWidth="11.00390625" defaultRowHeight="12.75"/>
  <sheetData>
    <row r="3" spans="2:10" ht="12.75">
      <c r="B3" s="38" t="s">
        <v>81</v>
      </c>
      <c r="C3" s="38">
        <v>1</v>
      </c>
      <c r="D3" s="38">
        <v>2</v>
      </c>
      <c r="E3" s="38">
        <v>3</v>
      </c>
      <c r="F3" s="38">
        <v>4</v>
      </c>
      <c r="G3" s="38">
        <v>5</v>
      </c>
      <c r="H3" s="38">
        <v>6</v>
      </c>
      <c r="I3" s="38">
        <v>7</v>
      </c>
      <c r="J3" s="38">
        <v>8</v>
      </c>
    </row>
    <row r="4" spans="1:11" ht="12.75">
      <c r="A4">
        <v>1</v>
      </c>
      <c r="B4" s="38">
        <v>5</v>
      </c>
      <c r="C4" s="39">
        <v>0.00041</v>
      </c>
      <c r="D4" s="39">
        <v>0.00019</v>
      </c>
      <c r="E4" s="39">
        <v>8.7E-05</v>
      </c>
      <c r="F4" s="39">
        <v>4E-05</v>
      </c>
      <c r="G4" s="39">
        <v>1.9E-05</v>
      </c>
      <c r="H4" s="39">
        <v>8.7E-06</v>
      </c>
      <c r="I4" s="39">
        <v>4E-06</v>
      </c>
      <c r="J4" s="39">
        <v>1.9E-06</v>
      </c>
      <c r="K4" s="40" t="e">
        <f>LOOKUP($C$1,$C$3:$J$3,C4:J4)</f>
        <v>#N/A</v>
      </c>
    </row>
    <row r="5" spans="1:11" ht="12.75">
      <c r="A5">
        <v>2</v>
      </c>
      <c r="B5" s="38">
        <v>10</v>
      </c>
      <c r="C5" s="39">
        <v>0.00083</v>
      </c>
      <c r="D5" s="39">
        <v>0.00038</v>
      </c>
      <c r="E5" s="39">
        <v>0.00017</v>
      </c>
      <c r="F5" s="39">
        <v>8E-05</v>
      </c>
      <c r="G5" s="39">
        <v>3.7E-05</v>
      </c>
      <c r="H5" s="39">
        <v>1.7E-05</v>
      </c>
      <c r="I5" s="39">
        <v>7.8E-06</v>
      </c>
      <c r="J5" s="39">
        <v>3.6E-06</v>
      </c>
      <c r="K5" s="40" t="e">
        <f aca="true" t="shared" si="0" ref="K5:K23">LOOKUP($C$1,$C$3:$J$3,C5:J5)</f>
        <v>#N/A</v>
      </c>
    </row>
    <row r="6" spans="1:11" ht="12.75">
      <c r="A6">
        <v>3</v>
      </c>
      <c r="B6" s="38">
        <v>15</v>
      </c>
      <c r="C6" s="39">
        <v>0.0013</v>
      </c>
      <c r="D6" s="39">
        <v>0.00058</v>
      </c>
      <c r="E6" s="39">
        <v>0.00026</v>
      </c>
      <c r="F6" s="39">
        <v>0.00012</v>
      </c>
      <c r="G6" s="39">
        <v>5.5E-05</v>
      </c>
      <c r="H6" s="39">
        <v>2.5E-05</v>
      </c>
      <c r="I6" s="39">
        <v>1.1E-05</v>
      </c>
      <c r="J6" s="39">
        <v>5.2E-06</v>
      </c>
      <c r="K6" s="40" t="e">
        <f t="shared" si="0"/>
        <v>#N/A</v>
      </c>
    </row>
    <row r="7" spans="1:11" ht="12.75">
      <c r="A7">
        <v>4</v>
      </c>
      <c r="B7" s="38">
        <v>20</v>
      </c>
      <c r="C7" s="39">
        <v>0.0017</v>
      </c>
      <c r="D7" s="39">
        <v>0.00078</v>
      </c>
      <c r="E7" s="39">
        <v>0.00035</v>
      </c>
      <c r="F7" s="39">
        <v>0.00016</v>
      </c>
      <c r="G7" s="39">
        <v>7.2E-05</v>
      </c>
      <c r="H7" s="39">
        <v>3.3E-05</v>
      </c>
      <c r="I7" s="39">
        <v>1.5E-05</v>
      </c>
      <c r="J7" s="39">
        <v>6.7E-06</v>
      </c>
      <c r="K7" s="40" t="e">
        <f t="shared" si="0"/>
        <v>#N/A</v>
      </c>
    </row>
    <row r="8" spans="1:11" ht="12.75">
      <c r="A8">
        <v>5</v>
      </c>
      <c r="B8" s="38">
        <v>25</v>
      </c>
      <c r="C8" s="39">
        <v>0.0022</v>
      </c>
      <c r="D8" s="39">
        <v>0.00098</v>
      </c>
      <c r="E8" s="39">
        <v>0.00044</v>
      </c>
      <c r="F8" s="39">
        <v>0.0002</v>
      </c>
      <c r="G8" s="39">
        <v>8.8E-05</v>
      </c>
      <c r="H8" s="39">
        <v>4E-05</v>
      </c>
      <c r="I8" s="39">
        <v>1.8E-05</v>
      </c>
      <c r="J8" s="39">
        <v>8E-06</v>
      </c>
      <c r="K8" s="40" t="e">
        <f t="shared" si="0"/>
        <v>#N/A</v>
      </c>
    </row>
    <row r="9" spans="1:11" ht="12.75">
      <c r="A9">
        <v>6</v>
      </c>
      <c r="B9" s="38">
        <v>30</v>
      </c>
      <c r="C9" s="39">
        <v>0.0027</v>
      </c>
      <c r="D9" s="39">
        <v>0.0012</v>
      </c>
      <c r="E9" s="39">
        <v>0.00053</v>
      </c>
      <c r="F9" s="39">
        <v>0.00023</v>
      </c>
      <c r="G9" s="39">
        <v>0.0001</v>
      </c>
      <c r="H9" s="39">
        <v>4.6E-05</v>
      </c>
      <c r="I9" s="39">
        <v>2E-05</v>
      </c>
      <c r="J9" s="39">
        <v>9.1E-06</v>
      </c>
      <c r="K9" s="40" t="e">
        <f t="shared" si="0"/>
        <v>#N/A</v>
      </c>
    </row>
    <row r="10" spans="1:11" ht="12.75">
      <c r="A10">
        <v>7</v>
      </c>
      <c r="B10" s="38">
        <v>35</v>
      </c>
      <c r="C10" s="39">
        <v>0.0032</v>
      </c>
      <c r="D10" s="39">
        <v>0.0014</v>
      </c>
      <c r="E10" s="39">
        <v>0.00061</v>
      </c>
      <c r="F10" s="39">
        <v>0.00027</v>
      </c>
      <c r="G10" s="39">
        <v>0.00012</v>
      </c>
      <c r="H10" s="39">
        <v>5.2E-05</v>
      </c>
      <c r="I10" s="39">
        <v>2.3E-05</v>
      </c>
      <c r="J10" s="39">
        <v>1E-05</v>
      </c>
      <c r="K10" s="40" t="e">
        <f t="shared" si="0"/>
        <v>#N/A</v>
      </c>
    </row>
    <row r="11" spans="1:11" ht="12.75">
      <c r="A11">
        <v>8</v>
      </c>
      <c r="B11" s="38">
        <v>40</v>
      </c>
      <c r="C11" s="39">
        <v>0.0037</v>
      </c>
      <c r="D11" s="39">
        <v>0.0016</v>
      </c>
      <c r="E11" s="39">
        <v>0.0007</v>
      </c>
      <c r="F11" s="39">
        <v>0.0003</v>
      </c>
      <c r="G11" s="39">
        <v>0.00013</v>
      </c>
      <c r="H11" s="39">
        <v>5.7E-05</v>
      </c>
      <c r="I11" s="39">
        <v>2.4E-05</v>
      </c>
      <c r="J11" s="39">
        <v>1.1E-05</v>
      </c>
      <c r="K11" s="40" t="e">
        <f t="shared" si="0"/>
        <v>#N/A</v>
      </c>
    </row>
    <row r="12" spans="1:11" ht="12.75">
      <c r="A12">
        <v>9</v>
      </c>
      <c r="B12" s="38">
        <v>45</v>
      </c>
      <c r="C12" s="39">
        <v>0.0043</v>
      </c>
      <c r="D12" s="39">
        <v>0.0018</v>
      </c>
      <c r="E12" s="39">
        <v>0.00078</v>
      </c>
      <c r="F12" s="39">
        <v>0.00033</v>
      </c>
      <c r="G12" s="39">
        <v>0.00014</v>
      </c>
      <c r="H12" s="39">
        <v>6E-05</v>
      </c>
      <c r="I12" s="39">
        <v>2.6E-05</v>
      </c>
      <c r="J12" s="39">
        <v>1.1E-05</v>
      </c>
      <c r="K12" s="40" t="e">
        <f t="shared" si="0"/>
        <v>#N/A</v>
      </c>
    </row>
    <row r="13" spans="1:11" ht="12.75">
      <c r="A13">
        <v>10</v>
      </c>
      <c r="B13" s="38">
        <v>50</v>
      </c>
      <c r="C13" s="39">
        <v>0.0048</v>
      </c>
      <c r="D13" s="39">
        <v>0.002</v>
      </c>
      <c r="E13" s="39">
        <v>0.00085</v>
      </c>
      <c r="F13" s="39">
        <v>0.00036</v>
      </c>
      <c r="G13" s="39">
        <v>0.00015</v>
      </c>
      <c r="H13" s="39">
        <v>6.3E-05</v>
      </c>
      <c r="I13" s="39">
        <v>2.6E-05</v>
      </c>
      <c r="J13" s="39">
        <v>1.1E-05</v>
      </c>
      <c r="K13" s="40" t="e">
        <f t="shared" si="0"/>
        <v>#N/A</v>
      </c>
    </row>
    <row r="14" spans="1:11" ht="12.75">
      <c r="A14">
        <v>11</v>
      </c>
      <c r="B14" s="38">
        <v>55</v>
      </c>
      <c r="C14" s="39">
        <v>0.0054</v>
      </c>
      <c r="D14" s="39">
        <v>0.0022</v>
      </c>
      <c r="E14" s="39">
        <v>0.00092</v>
      </c>
      <c r="F14" s="39">
        <v>0.00038</v>
      </c>
      <c r="G14" s="39">
        <v>0.00016</v>
      </c>
      <c r="H14" s="39">
        <v>6.4E-05</v>
      </c>
      <c r="I14" s="39">
        <v>2.7E-05</v>
      </c>
      <c r="J14" s="39">
        <v>1.1E-05</v>
      </c>
      <c r="K14" s="40" t="e">
        <f t="shared" si="0"/>
        <v>#N/A</v>
      </c>
    </row>
    <row r="15" spans="1:11" ht="12.75">
      <c r="A15">
        <v>12</v>
      </c>
      <c r="B15" s="38">
        <v>60</v>
      </c>
      <c r="C15" s="39">
        <v>0.006</v>
      </c>
      <c r="D15" s="39">
        <v>0.0024</v>
      </c>
      <c r="E15" s="39">
        <v>0.00098</v>
      </c>
      <c r="F15" s="39">
        <v>0.0004</v>
      </c>
      <c r="G15" s="39">
        <v>0.00016</v>
      </c>
      <c r="H15" s="39">
        <v>6.4E-05</v>
      </c>
      <c r="I15" s="39">
        <v>2.6E-05</v>
      </c>
      <c r="J15" s="39">
        <v>1E-05</v>
      </c>
      <c r="K15" s="40" t="e">
        <f t="shared" si="0"/>
        <v>#N/A</v>
      </c>
    </row>
    <row r="16" spans="1:11" ht="12.75">
      <c r="A16">
        <v>13</v>
      </c>
      <c r="B16" s="38">
        <v>65</v>
      </c>
      <c r="C16" s="39">
        <v>0.0067</v>
      </c>
      <c r="D16" s="39">
        <v>0.0026</v>
      </c>
      <c r="E16" s="39">
        <v>0.001</v>
      </c>
      <c r="F16" s="39">
        <v>0.0004</v>
      </c>
      <c r="G16" s="39">
        <v>0.00016</v>
      </c>
      <c r="H16" s="39">
        <v>6.2E-05</v>
      </c>
      <c r="I16" s="39">
        <v>2.5E-05</v>
      </c>
      <c r="J16" s="39">
        <v>9.7E-06</v>
      </c>
      <c r="K16" s="40" t="e">
        <f t="shared" si="0"/>
        <v>#N/A</v>
      </c>
    </row>
    <row r="17" spans="1:11" ht="12.75">
      <c r="A17">
        <v>14</v>
      </c>
      <c r="B17" s="38">
        <v>70</v>
      </c>
      <c r="C17" s="39">
        <v>0.0073</v>
      </c>
      <c r="D17" s="39">
        <v>0.0028</v>
      </c>
      <c r="E17" s="39">
        <v>0.0011</v>
      </c>
      <c r="F17" s="39">
        <v>0.00041</v>
      </c>
      <c r="G17" s="39">
        <v>0.00015</v>
      </c>
      <c r="H17" s="39">
        <v>5.9E-05</v>
      </c>
      <c r="I17" s="39">
        <v>2.2E-05</v>
      </c>
      <c r="J17" s="39">
        <v>8.6E-06</v>
      </c>
      <c r="K17" s="40" t="e">
        <f t="shared" si="0"/>
        <v>#N/A</v>
      </c>
    </row>
    <row r="18" spans="1:11" ht="12.75">
      <c r="A18">
        <v>15</v>
      </c>
      <c r="B18" s="38">
        <v>75</v>
      </c>
      <c r="C18" s="39">
        <v>0.0079</v>
      </c>
      <c r="D18" s="39">
        <v>0.0029</v>
      </c>
      <c r="E18" s="39">
        <v>0.0011</v>
      </c>
      <c r="F18" s="39">
        <v>0.0004</v>
      </c>
      <c r="G18" s="39">
        <v>0.00015</v>
      </c>
      <c r="H18" s="39">
        <v>5.4E-05</v>
      </c>
      <c r="I18" s="39">
        <v>2E-05</v>
      </c>
      <c r="J18" s="39">
        <v>7.2E-06</v>
      </c>
      <c r="K18" s="40" t="e">
        <f t="shared" si="0"/>
        <v>#N/A</v>
      </c>
    </row>
    <row r="19" spans="1:11" ht="12.75">
      <c r="A19">
        <v>16</v>
      </c>
      <c r="B19" s="38">
        <v>80</v>
      </c>
      <c r="C19" s="39">
        <v>0.0085</v>
      </c>
      <c r="D19" s="39">
        <v>0.003</v>
      </c>
      <c r="E19" s="39">
        <v>0.0011</v>
      </c>
      <c r="F19" s="39">
        <v>0.00037</v>
      </c>
      <c r="G19" s="39">
        <v>0.00013</v>
      </c>
      <c r="H19" s="39">
        <v>4.6E-05</v>
      </c>
      <c r="I19" s="39">
        <v>1.6E-05</v>
      </c>
      <c r="J19" s="39">
        <v>5.7E-06</v>
      </c>
      <c r="K19" s="40" t="e">
        <f t="shared" si="0"/>
        <v>#N/A</v>
      </c>
    </row>
    <row r="20" spans="1:11" ht="12.75">
      <c r="A20">
        <v>17</v>
      </c>
      <c r="B20" s="38">
        <v>85</v>
      </c>
      <c r="C20" s="39">
        <v>0.0091</v>
      </c>
      <c r="D20" s="39">
        <v>0.003</v>
      </c>
      <c r="E20" s="39">
        <v>0.001</v>
      </c>
      <c r="F20" s="39">
        <v>0.00034</v>
      </c>
      <c r="G20" s="39">
        <v>0.00011</v>
      </c>
      <c r="H20" s="39">
        <v>3.8E-05</v>
      </c>
      <c r="I20" s="39">
        <v>1.3E-05</v>
      </c>
      <c r="J20" s="39">
        <v>4.2E-06</v>
      </c>
      <c r="K20" s="40" t="e">
        <f t="shared" si="0"/>
        <v>#N/A</v>
      </c>
    </row>
    <row r="21" spans="1:11" ht="12.75">
      <c r="A21">
        <v>18</v>
      </c>
      <c r="B21" s="38">
        <v>90</v>
      </c>
      <c r="C21" s="39">
        <v>0.0096</v>
      </c>
      <c r="D21" s="39">
        <v>0.003</v>
      </c>
      <c r="E21" s="39">
        <v>0.00092</v>
      </c>
      <c r="F21" s="39">
        <v>0.00029</v>
      </c>
      <c r="G21" s="39">
        <v>8.9E-05</v>
      </c>
      <c r="H21" s="39">
        <v>2.8E-05</v>
      </c>
      <c r="I21" s="39">
        <v>8.6E-06</v>
      </c>
      <c r="J21" s="39">
        <v>2.7E-06</v>
      </c>
      <c r="K21" s="40" t="e">
        <f t="shared" si="0"/>
        <v>#N/A</v>
      </c>
    </row>
    <row r="22" spans="1:11" ht="12.75">
      <c r="A22">
        <v>19</v>
      </c>
      <c r="B22" s="38">
        <v>95</v>
      </c>
      <c r="C22" s="39">
        <v>0.0098</v>
      </c>
      <c r="D22" s="39">
        <v>0.0028</v>
      </c>
      <c r="E22" s="39">
        <v>0.00079</v>
      </c>
      <c r="F22" s="39">
        <v>0.00022</v>
      </c>
      <c r="G22" s="39">
        <v>6.3E-05</v>
      </c>
      <c r="H22" s="39">
        <v>1.8E-05</v>
      </c>
      <c r="I22" s="39">
        <v>5.1E-06</v>
      </c>
      <c r="J22" s="39">
        <v>1.4E-06</v>
      </c>
      <c r="K22" s="40" t="e">
        <f t="shared" si="0"/>
        <v>#N/A</v>
      </c>
    </row>
    <row r="23" spans="1:11" ht="12.75">
      <c r="A23">
        <v>20</v>
      </c>
      <c r="B23" s="38">
        <v>100</v>
      </c>
      <c r="C23" s="39">
        <v>0.0098</v>
      </c>
      <c r="D23" s="39">
        <v>0.0024</v>
      </c>
      <c r="E23" s="39">
        <v>0.00061</v>
      </c>
      <c r="F23" s="39">
        <v>0.00015</v>
      </c>
      <c r="G23" s="39">
        <v>3.8E-05</v>
      </c>
      <c r="H23" s="39">
        <v>9.3E-06</v>
      </c>
      <c r="I23" s="39">
        <v>2.3E-06</v>
      </c>
      <c r="J23" s="39">
        <v>5.8E-07</v>
      </c>
      <c r="K23" s="40" t="e">
        <f t="shared" si="0"/>
        <v>#N/A</v>
      </c>
    </row>
    <row r="24" spans="1:2" ht="12.75">
      <c r="A24" s="45" t="s">
        <v>128</v>
      </c>
      <c r="B24" s="45">
        <v>13</v>
      </c>
    </row>
    <row r="25" spans="5:11" ht="12.75">
      <c r="E25" s="235" t="s">
        <v>104</v>
      </c>
      <c r="F25" s="235"/>
      <c r="G25" s="235"/>
      <c r="K25" s="40" t="e">
        <f>LOOKUP($B$1,A4:A23,K4:K23)</f>
        <v>#N/A</v>
      </c>
    </row>
    <row r="26" spans="2:7" ht="31.5">
      <c r="B26" s="85" t="s">
        <v>6</v>
      </c>
      <c r="C26" s="43" t="s">
        <v>125</v>
      </c>
      <c r="E26" s="67" t="s">
        <v>105</v>
      </c>
      <c r="F26" s="69" t="s">
        <v>106</v>
      </c>
      <c r="G26" s="70" t="s">
        <v>107</v>
      </c>
    </row>
    <row r="27" spans="2:12" ht="15.75">
      <c r="B27" s="85" t="s">
        <v>5</v>
      </c>
      <c r="C27" s="145">
        <v>1</v>
      </c>
      <c r="E27" s="67">
        <f>HLOOKUP(C36,C3:J23,B24+1)</f>
        <v>9.7E-06</v>
      </c>
      <c r="F27" s="67">
        <f>E27*'Dosis Hiper Post'!F11</f>
        <v>9.700000000000001</v>
      </c>
      <c r="G27" s="68">
        <f>F27*37</f>
        <v>358.90000000000003</v>
      </c>
      <c r="K27" t="s">
        <v>82</v>
      </c>
      <c r="L27" t="e">
        <f>37*K25*'Dosis Hiper Post'!F11</f>
        <v>#N/A</v>
      </c>
    </row>
    <row r="28" spans="2:12" ht="13.5" thickBot="1">
      <c r="B28" s="85" t="s">
        <v>4</v>
      </c>
      <c r="C28" s="145">
        <v>2</v>
      </c>
      <c r="K28" t="s">
        <v>83</v>
      </c>
      <c r="L28" s="40" t="e">
        <f>K25*'Dosis Hiper Post'!F11</f>
        <v>#N/A</v>
      </c>
    </row>
    <row r="29" spans="2:3" ht="12.75">
      <c r="B29" s="112" t="s">
        <v>119</v>
      </c>
      <c r="C29" s="145">
        <v>3</v>
      </c>
    </row>
    <row r="30" spans="2:3" ht="13.5" thickBot="1">
      <c r="B30" s="113">
        <v>1</v>
      </c>
      <c r="C30" s="145">
        <v>4</v>
      </c>
    </row>
    <row r="31" ht="12.75">
      <c r="C31" s="145">
        <v>5</v>
      </c>
    </row>
    <row r="32" ht="12.75">
      <c r="C32" s="145">
        <v>6</v>
      </c>
    </row>
    <row r="33" ht="12.75">
      <c r="C33" s="145">
        <v>7</v>
      </c>
    </row>
    <row r="34" ht="13.5" thickBot="1">
      <c r="C34" s="145">
        <v>8</v>
      </c>
    </row>
    <row r="35" ht="12.75">
      <c r="C35" s="89" t="s">
        <v>119</v>
      </c>
    </row>
    <row r="36" ht="13.5" thickBot="1">
      <c r="C36" s="90">
        <v>8</v>
      </c>
    </row>
  </sheetData>
  <mergeCells count="1">
    <mergeCell ref="E25:G2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P89"/>
  <sheetViews>
    <sheetView showGridLines="0" showRowColHeaders="0" workbookViewId="0" topLeftCell="A1">
      <selection activeCell="F12" sqref="F12"/>
    </sheetView>
  </sheetViews>
  <sheetFormatPr defaultColWidth="11.00390625" defaultRowHeight="12.75"/>
  <cols>
    <col min="1" max="1" width="5.00390625" style="8" customWidth="1"/>
    <col min="2" max="2" width="6.75390625" style="8" customWidth="1"/>
    <col min="3" max="3" width="7.875" style="8" customWidth="1"/>
    <col min="4" max="4" width="6.75390625" style="8" customWidth="1"/>
    <col min="5" max="5" width="2.875" style="8" customWidth="1"/>
    <col min="6" max="6" width="9.75390625" style="8" customWidth="1"/>
    <col min="7" max="7" width="6.625" style="8" customWidth="1"/>
    <col min="8" max="8" width="12.75390625" style="8" customWidth="1"/>
    <col min="9" max="9" width="4.25390625" style="8" customWidth="1"/>
    <col min="10" max="10" width="10.125" style="8" customWidth="1"/>
    <col min="11" max="11" width="6.375" style="8" customWidth="1"/>
    <col min="12" max="12" width="5.625" style="8" customWidth="1"/>
    <col min="13" max="13" width="6.00390625" style="8" customWidth="1"/>
    <col min="14" max="14" width="2.125" style="8" customWidth="1"/>
    <col min="15" max="15" width="8.00390625" style="8" customWidth="1"/>
    <col min="16" max="16384" width="11.375" style="8" customWidth="1"/>
  </cols>
  <sheetData>
    <row r="1" spans="1:16" ht="12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40.5" customHeight="1">
      <c r="A2" s="137"/>
      <c r="B2" s="236" t="s">
        <v>84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136"/>
    </row>
    <row r="3" spans="1:16" ht="21.75" customHeight="1">
      <c r="A3" s="136"/>
      <c r="B3" s="138"/>
      <c r="C3" s="138"/>
      <c r="D3" s="138"/>
      <c r="E3" s="138"/>
      <c r="F3" s="190" t="s">
        <v>72</v>
      </c>
      <c r="G3" s="191"/>
      <c r="H3" s="191"/>
      <c r="I3" s="191"/>
      <c r="J3" s="191"/>
      <c r="K3" s="139"/>
      <c r="L3" s="138"/>
      <c r="M3" s="138"/>
      <c r="N3" s="136"/>
      <c r="O3" s="136"/>
      <c r="P3" s="136"/>
    </row>
    <row r="4" spans="1:16" ht="17.25" customHeight="1">
      <c r="A4" s="136"/>
      <c r="B4" s="140"/>
      <c r="C4" s="136"/>
      <c r="D4" s="136"/>
      <c r="E4" s="136"/>
      <c r="F4" s="136"/>
      <c r="G4" s="136"/>
      <c r="H4" s="144"/>
      <c r="I4" s="136"/>
      <c r="J4" s="136"/>
      <c r="K4" s="136"/>
      <c r="L4" s="136"/>
      <c r="M4" s="136"/>
      <c r="N4" s="136"/>
      <c r="O4" s="136"/>
      <c r="P4" s="136"/>
    </row>
    <row r="5" spans="1:16" ht="15.75">
      <c r="A5" s="136"/>
      <c r="B5" s="221" t="s">
        <v>1</v>
      </c>
      <c r="C5" s="221"/>
      <c r="D5" s="221"/>
      <c r="E5" s="221"/>
      <c r="F5" s="221"/>
      <c r="G5" s="223"/>
      <c r="H5" s="224"/>
      <c r="I5" s="224"/>
      <c r="J5" s="224"/>
      <c r="K5" s="224"/>
      <c r="L5" s="224"/>
      <c r="M5" s="225"/>
      <c r="N5" s="136"/>
      <c r="O5" s="136"/>
      <c r="P5" s="136"/>
    </row>
    <row r="6" spans="1:16" ht="13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ht="16.5" customHeight="1">
      <c r="A7" s="136"/>
      <c r="B7" s="221" t="s">
        <v>2</v>
      </c>
      <c r="C7" s="221"/>
      <c r="D7" s="221"/>
      <c r="E7" s="221"/>
      <c r="F7" s="230"/>
      <c r="G7" s="231"/>
      <c r="H7" s="231"/>
      <c r="I7" s="232"/>
      <c r="J7" s="141"/>
      <c r="K7" s="137"/>
      <c r="L7" s="136"/>
      <c r="M7" s="136"/>
      <c r="N7" s="136"/>
      <c r="O7" s="136"/>
      <c r="P7" s="136"/>
    </row>
    <row r="8" spans="1:16" ht="16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15.75" customHeight="1">
      <c r="A9" s="136"/>
      <c r="B9" s="221" t="s">
        <v>80</v>
      </c>
      <c r="C9" s="221"/>
      <c r="D9" s="221"/>
      <c r="E9" s="221"/>
      <c r="F9" s="221"/>
      <c r="G9" s="221"/>
      <c r="H9" s="221"/>
      <c r="I9" s="142"/>
      <c r="J9" s="143"/>
      <c r="K9" s="143"/>
      <c r="L9" s="136"/>
      <c r="M9" s="136"/>
      <c r="N9" s="136"/>
      <c r="O9" s="136"/>
      <c r="P9" s="136"/>
    </row>
    <row r="10" spans="1:16" ht="17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6" ht="15.75" customHeight="1">
      <c r="A11" s="136"/>
      <c r="B11" s="241" t="s">
        <v>3</v>
      </c>
      <c r="C11" s="241"/>
      <c r="D11" s="241"/>
      <c r="E11" s="241"/>
      <c r="F11" s="233">
        <v>10000</v>
      </c>
      <c r="G11" s="234"/>
      <c r="H11" s="137"/>
      <c r="I11" s="137"/>
      <c r="J11" s="221" t="s">
        <v>77</v>
      </c>
      <c r="K11" s="221"/>
      <c r="L11" s="136"/>
      <c r="M11" s="136"/>
      <c r="N11" s="136"/>
      <c r="O11" s="136"/>
      <c r="P11" s="136"/>
    </row>
    <row r="12" spans="1:16" ht="10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</row>
    <row r="13" spans="1:16" ht="9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6" ht="15.75">
      <c r="A14" s="136"/>
      <c r="B14" s="238" t="s">
        <v>71</v>
      </c>
      <c r="C14" s="239"/>
      <c r="D14" s="239"/>
      <c r="E14" s="239"/>
      <c r="F14" s="239"/>
      <c r="G14" s="240"/>
      <c r="H14" s="237">
        <f>IF('DatosEu post'!B13=1,'DatosEu post'!G11,'DatosEu post'!H11)</f>
        <v>0.47</v>
      </c>
      <c r="I14" s="237"/>
      <c r="J14" s="237"/>
      <c r="K14" s="136"/>
      <c r="L14" s="136"/>
      <c r="M14" s="136"/>
      <c r="N14" s="136"/>
      <c r="O14" s="136"/>
      <c r="P14" s="136"/>
    </row>
    <row r="15" spans="1:16" ht="15.75">
      <c r="A15" s="136"/>
      <c r="B15" s="143"/>
      <c r="C15" s="143"/>
      <c r="D15" s="143"/>
      <c r="E15" s="143"/>
      <c r="F15" s="143"/>
      <c r="G15" s="143"/>
      <c r="H15" s="143"/>
      <c r="I15" s="136"/>
      <c r="J15" s="136"/>
      <c r="K15" s="136"/>
      <c r="L15" s="136"/>
      <c r="M15" s="136"/>
      <c r="N15" s="136"/>
      <c r="O15" s="136"/>
      <c r="P15" s="136"/>
    </row>
    <row r="16" spans="1:16" ht="15.75">
      <c r="A16" s="136"/>
      <c r="B16" s="143"/>
      <c r="C16" s="143"/>
      <c r="D16" s="143"/>
      <c r="E16" s="143"/>
      <c r="F16" s="143"/>
      <c r="G16" s="143"/>
      <c r="H16" s="143"/>
      <c r="I16" s="136"/>
      <c r="J16" s="136"/>
      <c r="K16" s="136"/>
      <c r="L16" s="136"/>
      <c r="M16" s="136"/>
      <c r="N16" s="136"/>
      <c r="O16" s="136"/>
      <c r="P16" s="136"/>
    </row>
    <row r="17" spans="3:8" ht="15.75">
      <c r="C17"/>
      <c r="D17"/>
      <c r="E17"/>
      <c r="F17"/>
      <c r="G17"/>
      <c r="H17"/>
    </row>
    <row r="18" spans="2:8" ht="15.75">
      <c r="B18"/>
      <c r="C18"/>
      <c r="D18"/>
      <c r="E18"/>
      <c r="F18"/>
      <c r="G18"/>
      <c r="H18"/>
    </row>
    <row r="19" spans="2:8" ht="15.75">
      <c r="B19"/>
      <c r="C19"/>
      <c r="D19"/>
      <c r="E19"/>
      <c r="F19"/>
      <c r="G19"/>
      <c r="H19"/>
    </row>
    <row r="20" spans="2:8" ht="15.75">
      <c r="B20"/>
      <c r="C20"/>
      <c r="D20"/>
      <c r="E20"/>
      <c r="F20"/>
      <c r="G20"/>
      <c r="H20"/>
    </row>
    <row r="21" spans="2:8" ht="15.75">
      <c r="B21"/>
      <c r="C21"/>
      <c r="D21"/>
      <c r="E21"/>
      <c r="F21"/>
      <c r="G21"/>
      <c r="H21"/>
    </row>
    <row r="22" spans="2:8" ht="15.75">
      <c r="B22"/>
      <c r="C22"/>
      <c r="D22"/>
      <c r="E22"/>
      <c r="F22"/>
      <c r="G22"/>
      <c r="H22"/>
    </row>
    <row r="23" spans="2:8" ht="15.75">
      <c r="B23"/>
      <c r="C23"/>
      <c r="D23"/>
      <c r="E23"/>
      <c r="F23"/>
      <c r="G23"/>
      <c r="H23"/>
    </row>
    <row r="24" spans="2:8" ht="15.75">
      <c r="B24"/>
      <c r="C24"/>
      <c r="D24"/>
      <c r="E24"/>
      <c r="F24"/>
      <c r="G24"/>
      <c r="H24"/>
    </row>
    <row r="25" spans="2:8" ht="15.75">
      <c r="B25"/>
      <c r="C25"/>
      <c r="D25"/>
      <c r="E25"/>
      <c r="F25"/>
      <c r="G25"/>
      <c r="H25"/>
    </row>
    <row r="26" spans="2:8" ht="15.75">
      <c r="B26"/>
      <c r="C26"/>
      <c r="D26"/>
      <c r="E26"/>
      <c r="F26"/>
      <c r="G26"/>
      <c r="H26"/>
    </row>
    <row r="27" spans="2:8" ht="15.75">
      <c r="B27"/>
      <c r="C27"/>
      <c r="D27"/>
      <c r="E27"/>
      <c r="F27"/>
      <c r="G27"/>
      <c r="H27"/>
    </row>
    <row r="28" spans="2:8" ht="15.75">
      <c r="B28"/>
      <c r="C28"/>
      <c r="D28"/>
      <c r="E28"/>
      <c r="F28"/>
      <c r="G28"/>
      <c r="H28"/>
    </row>
    <row r="29" spans="2:8" ht="15.75">
      <c r="B29"/>
      <c r="C29"/>
      <c r="D29"/>
      <c r="E29"/>
      <c r="F29"/>
      <c r="G29"/>
      <c r="H29"/>
    </row>
    <row r="30" spans="2:8" ht="15.75">
      <c r="B30"/>
      <c r="C30"/>
      <c r="D30"/>
      <c r="E30"/>
      <c r="F30"/>
      <c r="G30"/>
      <c r="H30"/>
    </row>
    <row r="31" spans="2:8" ht="15.75">
      <c r="B31"/>
      <c r="C31"/>
      <c r="D31"/>
      <c r="E31"/>
      <c r="F31"/>
      <c r="G31"/>
      <c r="H31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4" ht="15.75">
      <c r="B46" s="10"/>
      <c r="C46" s="10"/>
      <c r="D46" s="10"/>
    </row>
    <row r="47" spans="3:4" ht="15.75">
      <c r="C47" s="10"/>
      <c r="D47" s="10"/>
    </row>
    <row r="48" spans="1:14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4" ht="15.75">
      <c r="B57" s="10"/>
      <c r="C57" s="10"/>
      <c r="D57" s="10"/>
    </row>
    <row r="58" spans="2:4" ht="15.75">
      <c r="B58" s="10"/>
      <c r="C58" s="10"/>
      <c r="D58" s="10"/>
    </row>
    <row r="59" spans="2:4" ht="15.75">
      <c r="B59" s="10"/>
      <c r="C59" s="10"/>
      <c r="D59" s="10"/>
    </row>
    <row r="60" spans="2:4" ht="15.75">
      <c r="B60" s="10"/>
      <c r="C60" s="10"/>
      <c r="D60" s="10"/>
    </row>
    <row r="61" spans="2:4" ht="15.75">
      <c r="B61" s="10"/>
      <c r="C61" s="10"/>
      <c r="D61" s="10"/>
    </row>
    <row r="62" spans="2:4" ht="15.75">
      <c r="B62" s="10"/>
      <c r="C62" s="10"/>
      <c r="D62" s="10"/>
    </row>
    <row r="63" spans="2:4" ht="15.75">
      <c r="B63" s="10"/>
      <c r="C63" s="10"/>
      <c r="D63" s="10"/>
    </row>
    <row r="64" spans="2:4" ht="15.75">
      <c r="B64" s="10"/>
      <c r="C64" s="10"/>
      <c r="D64" s="10"/>
    </row>
    <row r="65" spans="2:4" ht="15.75">
      <c r="B65" s="10"/>
      <c r="C65" s="10"/>
      <c r="D65" s="10"/>
    </row>
    <row r="66" spans="2:4" ht="15.75">
      <c r="B66" s="10"/>
      <c r="C66" s="10"/>
      <c r="D66" s="10"/>
    </row>
    <row r="67" spans="2:4" ht="15.75">
      <c r="B67" s="10"/>
      <c r="C67" s="10"/>
      <c r="D67" s="10"/>
    </row>
    <row r="68" spans="2:4" ht="15.75">
      <c r="B68" s="10"/>
      <c r="C68" s="10"/>
      <c r="D68" s="10"/>
    </row>
    <row r="69" spans="2:4" ht="15.75">
      <c r="B69" s="10"/>
      <c r="C69" s="10"/>
      <c r="D69" s="10"/>
    </row>
    <row r="70" spans="2:4" ht="15.75">
      <c r="B70" s="10"/>
      <c r="C70" s="10"/>
      <c r="D70" s="10"/>
    </row>
    <row r="71" spans="2:4" ht="15.75">
      <c r="B71" s="10"/>
      <c r="C71" s="10"/>
      <c r="D71" s="10"/>
    </row>
    <row r="72" spans="2:4" ht="15.75">
      <c r="B72" s="10"/>
      <c r="C72" s="10"/>
      <c r="D72" s="10"/>
    </row>
    <row r="73" spans="2:4" ht="15.75">
      <c r="B73" s="10"/>
      <c r="C73" s="10"/>
      <c r="D73" s="10"/>
    </row>
    <row r="74" spans="2:4" ht="15.75">
      <c r="B74" s="10"/>
      <c r="C74" s="10"/>
      <c r="D74" s="10"/>
    </row>
    <row r="75" spans="2:4" ht="15.75">
      <c r="B75" s="10"/>
      <c r="C75" s="10"/>
      <c r="D75" s="10"/>
    </row>
    <row r="76" spans="2:4" ht="15.75">
      <c r="B76" s="10"/>
      <c r="C76" s="10"/>
      <c r="D76" s="10"/>
    </row>
    <row r="77" spans="2:4" ht="15.75">
      <c r="B77" s="10"/>
      <c r="C77" s="10"/>
      <c r="D77" s="10"/>
    </row>
    <row r="78" spans="2:4" ht="15.75">
      <c r="B78" s="10"/>
      <c r="C78" s="10"/>
      <c r="D78" s="10"/>
    </row>
    <row r="79" spans="2:4" ht="15.75">
      <c r="B79" s="10"/>
      <c r="C79" s="10"/>
      <c r="D79" s="10"/>
    </row>
    <row r="80" spans="2:4" ht="15.75">
      <c r="B80" s="10"/>
      <c r="C80" s="10"/>
      <c r="D80" s="10"/>
    </row>
    <row r="81" spans="2:4" ht="15.75">
      <c r="B81" s="10"/>
      <c r="C81" s="10"/>
      <c r="D81" s="10"/>
    </row>
    <row r="82" spans="2:4" ht="15.75">
      <c r="B82" s="10"/>
      <c r="C82" s="10"/>
      <c r="D82" s="10"/>
    </row>
    <row r="83" spans="2:4" ht="15.75">
      <c r="B83" s="10"/>
      <c r="C83" s="10"/>
      <c r="D83" s="10"/>
    </row>
    <row r="84" spans="2:4" ht="15.75">
      <c r="B84" s="10"/>
      <c r="C84" s="10"/>
      <c r="D84" s="10"/>
    </row>
    <row r="85" spans="2:4" ht="15.75">
      <c r="B85" s="10"/>
      <c r="C85" s="10"/>
      <c r="D85" s="10"/>
    </row>
    <row r="86" spans="2:4" ht="15.75">
      <c r="B86" s="10"/>
      <c r="C86" s="10"/>
      <c r="D86" s="10"/>
    </row>
    <row r="87" spans="2:4" ht="15.75">
      <c r="B87" s="10"/>
      <c r="C87" s="10"/>
      <c r="D87" s="10"/>
    </row>
    <row r="88" spans="2:4" ht="15.75">
      <c r="B88" s="10"/>
      <c r="C88" s="10"/>
      <c r="D88" s="10"/>
    </row>
    <row r="89" spans="2:4" ht="15.75">
      <c r="B89" s="10"/>
      <c r="C89" s="10"/>
      <c r="D89" s="10"/>
    </row>
  </sheetData>
  <sheetProtection password="CC11" sheet="1" objects="1" scenarios="1"/>
  <mergeCells count="11">
    <mergeCell ref="J11:K11"/>
    <mergeCell ref="H14:J14"/>
    <mergeCell ref="B14:G14"/>
    <mergeCell ref="B9:H9"/>
    <mergeCell ref="B11:E11"/>
    <mergeCell ref="F11:G11"/>
    <mergeCell ref="B5:F5"/>
    <mergeCell ref="B7:E7"/>
    <mergeCell ref="B2:O2"/>
    <mergeCell ref="G5:M5"/>
    <mergeCell ref="F7:I7"/>
  </mergeCells>
  <printOptions/>
  <pageMargins left="0.75" right="0.75" top="1" bottom="1" header="0" footer="0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L19"/>
  <sheetViews>
    <sheetView workbookViewId="0" topLeftCell="A1">
      <selection activeCell="F9" sqref="F9:H11"/>
    </sheetView>
  </sheetViews>
  <sheetFormatPr defaultColWidth="11.00390625" defaultRowHeight="12.75"/>
  <sheetData>
    <row r="2" spans="3:10" ht="12.75">
      <c r="C2" s="242" t="s">
        <v>125</v>
      </c>
      <c r="D2" s="242"/>
      <c r="E2" s="242"/>
      <c r="F2" s="242"/>
      <c r="G2" s="242"/>
      <c r="H2" s="242"/>
      <c r="I2" s="242"/>
      <c r="J2" s="242"/>
    </row>
    <row r="3" spans="2:10" ht="12.75">
      <c r="B3" s="135" t="s">
        <v>127</v>
      </c>
      <c r="C3" s="133">
        <v>1</v>
      </c>
      <c r="D3" s="133">
        <v>2</v>
      </c>
      <c r="E3" s="133">
        <v>3</v>
      </c>
      <c r="F3" s="133">
        <v>4</v>
      </c>
      <c r="G3" s="133">
        <v>5</v>
      </c>
      <c r="H3" s="133">
        <v>6</v>
      </c>
      <c r="I3" s="133">
        <v>7</v>
      </c>
      <c r="J3" s="133">
        <v>8</v>
      </c>
    </row>
    <row r="4" spans="2:11" ht="12.75">
      <c r="B4" s="38">
        <v>5</v>
      </c>
      <c r="C4" s="134">
        <v>0.00031</v>
      </c>
      <c r="D4" s="134">
        <v>0.00015</v>
      </c>
      <c r="E4" s="134">
        <v>7.7E-05</v>
      </c>
      <c r="F4" s="134">
        <v>3.8E-05</v>
      </c>
      <c r="G4" s="134">
        <v>1.9E-05</v>
      </c>
      <c r="H4" s="134">
        <v>9.5E-06</v>
      </c>
      <c r="I4" s="134">
        <v>4.7E-06</v>
      </c>
      <c r="J4" s="134">
        <v>2.4E-06</v>
      </c>
      <c r="K4" s="40"/>
    </row>
    <row r="5" spans="2:11" ht="12.75">
      <c r="B5" s="38">
        <v>15</v>
      </c>
      <c r="C5" s="134">
        <v>0.00088</v>
      </c>
      <c r="D5" s="134">
        <v>0.00044</v>
      </c>
      <c r="E5" s="134">
        <v>0.00022</v>
      </c>
      <c r="F5" s="134">
        <v>0.00011</v>
      </c>
      <c r="G5" s="134">
        <v>5.6E-05</v>
      </c>
      <c r="H5" s="134">
        <v>2.8E-05</v>
      </c>
      <c r="I5" s="134">
        <v>1.4E-05</v>
      </c>
      <c r="J5" s="134">
        <v>7.2E-06</v>
      </c>
      <c r="K5" s="40"/>
    </row>
    <row r="6" spans="2:11" ht="12.75">
      <c r="B6" s="38">
        <v>25</v>
      </c>
      <c r="C6" s="134">
        <v>0.0014</v>
      </c>
      <c r="D6" s="134">
        <v>0.00071</v>
      </c>
      <c r="E6" s="134">
        <v>0.00036</v>
      </c>
      <c r="F6" s="134">
        <v>0.00018</v>
      </c>
      <c r="G6" s="134">
        <v>9.2E-05</v>
      </c>
      <c r="H6" s="134">
        <v>4.7E-05</v>
      </c>
      <c r="I6" s="134">
        <v>2.4E-05</v>
      </c>
      <c r="J6" s="134">
        <v>1.2E-05</v>
      </c>
      <c r="K6" s="40"/>
    </row>
    <row r="8" ht="12.75">
      <c r="K8" s="40"/>
    </row>
    <row r="9" spans="2:8" ht="12.75">
      <c r="B9" s="124" t="s">
        <v>6</v>
      </c>
      <c r="C9" s="41" t="s">
        <v>125</v>
      </c>
      <c r="D9" s="130" t="s">
        <v>126</v>
      </c>
      <c r="F9" s="235" t="s">
        <v>104</v>
      </c>
      <c r="G9" s="235"/>
      <c r="H9" s="235"/>
    </row>
    <row r="10" spans="2:8" ht="26.25" customHeight="1">
      <c r="B10" s="124" t="s">
        <v>5</v>
      </c>
      <c r="C10" s="127">
        <v>1</v>
      </c>
      <c r="D10" s="130">
        <v>5</v>
      </c>
      <c r="F10" s="67" t="s">
        <v>105</v>
      </c>
      <c r="G10" s="69" t="s">
        <v>106</v>
      </c>
      <c r="H10" s="70" t="s">
        <v>107</v>
      </c>
    </row>
    <row r="11" spans="2:12" ht="16.5" thickBot="1">
      <c r="B11" s="124" t="s">
        <v>4</v>
      </c>
      <c r="C11" s="127">
        <v>2</v>
      </c>
      <c r="D11" s="130">
        <v>15</v>
      </c>
      <c r="F11" s="67">
        <f>HLOOKUP(C19,C3:J6,D14+1)</f>
        <v>4.7E-05</v>
      </c>
      <c r="G11" s="67">
        <f>F11*'Dosis Eu post'!F11</f>
        <v>0.47</v>
      </c>
      <c r="H11" s="68">
        <f>G11*37</f>
        <v>17.39</v>
      </c>
      <c r="L11" s="40"/>
    </row>
    <row r="12" spans="2:4" ht="13.5" thickBot="1">
      <c r="B12" s="125" t="s">
        <v>119</v>
      </c>
      <c r="C12" s="127">
        <v>3</v>
      </c>
      <c r="D12" s="130">
        <v>25</v>
      </c>
    </row>
    <row r="13" spans="2:4" ht="13.5" thickBot="1">
      <c r="B13" s="126">
        <v>1</v>
      </c>
      <c r="C13" s="127">
        <v>4</v>
      </c>
      <c r="D13" s="131" t="s">
        <v>119</v>
      </c>
    </row>
    <row r="14" spans="3:4" ht="13.5" thickBot="1">
      <c r="C14" s="127">
        <v>5</v>
      </c>
      <c r="D14" s="132">
        <v>3</v>
      </c>
    </row>
    <row r="15" ht="12.75">
      <c r="C15" s="127">
        <v>6</v>
      </c>
    </row>
    <row r="16" ht="12.75">
      <c r="C16" s="127">
        <v>7</v>
      </c>
    </row>
    <row r="17" ht="13.5" thickBot="1">
      <c r="C17" s="127">
        <v>8</v>
      </c>
    </row>
    <row r="18" ht="12.75">
      <c r="C18" s="128" t="s">
        <v>119</v>
      </c>
    </row>
    <row r="19" ht="13.5" thickBot="1">
      <c r="C19" s="129">
        <v>6</v>
      </c>
    </row>
  </sheetData>
  <mergeCells count="2">
    <mergeCell ref="F9:H9"/>
    <mergeCell ref="C2:J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90"/>
  <sheetViews>
    <sheetView showGridLines="0" showRowColHeaders="0" workbookViewId="0" topLeftCell="A1">
      <selection activeCell="F12" sqref="F12"/>
    </sheetView>
  </sheetViews>
  <sheetFormatPr defaultColWidth="11.00390625" defaultRowHeight="12.75"/>
  <cols>
    <col min="1" max="1" width="7.125" style="8" customWidth="1"/>
    <col min="2" max="2" width="6.75390625" style="8" customWidth="1"/>
    <col min="3" max="3" width="7.875" style="8" customWidth="1"/>
    <col min="4" max="4" width="6.75390625" style="8" customWidth="1"/>
    <col min="5" max="5" width="3.25390625" style="8" customWidth="1"/>
    <col min="6" max="6" width="9.75390625" style="8" customWidth="1"/>
    <col min="7" max="7" width="6.625" style="8" customWidth="1"/>
    <col min="8" max="8" width="7.25390625" style="8" customWidth="1"/>
    <col min="9" max="9" width="4.25390625" style="8" customWidth="1"/>
    <col min="10" max="10" width="10.125" style="8" customWidth="1"/>
    <col min="11" max="11" width="6.375" style="8" customWidth="1"/>
    <col min="12" max="12" width="5.625" style="8" customWidth="1"/>
    <col min="13" max="13" width="6.00390625" style="8" customWidth="1"/>
    <col min="14" max="14" width="2.125" style="8" customWidth="1"/>
    <col min="15" max="15" width="5.375" style="8" customWidth="1"/>
    <col min="16" max="16384" width="11.375" style="8" customWidth="1"/>
  </cols>
  <sheetData>
    <row r="1" spans="1:17" ht="42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7.25" customHeight="1">
      <c r="A2" s="102"/>
      <c r="B2" s="243" t="s">
        <v>79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20"/>
      <c r="Q2" s="120"/>
    </row>
    <row r="3" spans="1:17" ht="17.25" customHeight="1">
      <c r="A3" s="120"/>
      <c r="B3" s="103"/>
      <c r="C3" s="103"/>
      <c r="D3" s="103"/>
      <c r="E3" s="103"/>
      <c r="F3" s="121" t="s">
        <v>72</v>
      </c>
      <c r="G3" s="103"/>
      <c r="H3" s="103"/>
      <c r="I3" s="103"/>
      <c r="J3" s="103"/>
      <c r="K3" s="103"/>
      <c r="L3" s="103"/>
      <c r="M3" s="103"/>
      <c r="N3" s="120"/>
      <c r="O3" s="120"/>
      <c r="P3" s="120"/>
      <c r="Q3" s="120"/>
    </row>
    <row r="4" spans="1:17" ht="18.75" customHeight="1">
      <c r="A4" s="120"/>
      <c r="B4" s="12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15.75">
      <c r="A5" s="120"/>
      <c r="B5" s="254" t="s">
        <v>1</v>
      </c>
      <c r="C5" s="254"/>
      <c r="D5" s="254"/>
      <c r="E5" s="254"/>
      <c r="F5" s="254"/>
      <c r="G5" s="255"/>
      <c r="H5" s="256"/>
      <c r="I5" s="256"/>
      <c r="J5" s="256"/>
      <c r="K5" s="256"/>
      <c r="L5" s="256"/>
      <c r="M5" s="257"/>
      <c r="N5" s="120"/>
      <c r="O5" s="120"/>
      <c r="P5" s="120"/>
      <c r="Q5" s="120"/>
    </row>
    <row r="6" spans="1:17" ht="1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ht="16.5" customHeight="1">
      <c r="A7" s="120"/>
      <c r="B7" s="254" t="s">
        <v>2</v>
      </c>
      <c r="C7" s="254"/>
      <c r="D7" s="254"/>
      <c r="E7" s="254"/>
      <c r="F7" s="248">
        <v>7</v>
      </c>
      <c r="G7" s="249"/>
      <c r="H7" s="249"/>
      <c r="I7" s="250"/>
      <c r="J7" s="104"/>
      <c r="K7" s="102"/>
      <c r="L7" s="120"/>
      <c r="M7" s="120"/>
      <c r="N7" s="120"/>
      <c r="O7" s="120"/>
      <c r="P7" s="120"/>
      <c r="Q7" s="120"/>
    </row>
    <row r="8" spans="1:17" ht="1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5.75" customHeight="1">
      <c r="A9" s="120"/>
      <c r="B9" s="254" t="s">
        <v>75</v>
      </c>
      <c r="C9" s="254"/>
      <c r="D9" s="254"/>
      <c r="E9" s="254"/>
      <c r="F9" s="254"/>
      <c r="G9" s="120"/>
      <c r="H9" s="120"/>
      <c r="I9" s="105"/>
      <c r="J9" s="123"/>
      <c r="K9" s="123"/>
      <c r="L9" s="120"/>
      <c r="M9" s="120"/>
      <c r="N9" s="120"/>
      <c r="O9" s="120"/>
      <c r="P9" s="120"/>
      <c r="Q9" s="120"/>
    </row>
    <row r="10" spans="1:17" ht="18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17" ht="15.75" customHeight="1">
      <c r="A11" s="120"/>
      <c r="B11" s="251" t="s">
        <v>3</v>
      </c>
      <c r="C11" s="251"/>
      <c r="D11" s="251"/>
      <c r="E11" s="251"/>
      <c r="F11" s="252">
        <v>100</v>
      </c>
      <c r="G11" s="253"/>
      <c r="H11" s="102"/>
      <c r="I11" s="102"/>
      <c r="J11" s="123"/>
      <c r="K11" s="123"/>
      <c r="L11" s="120"/>
      <c r="M11" s="120"/>
      <c r="N11" s="120"/>
      <c r="O11" s="120"/>
      <c r="P11" s="120"/>
      <c r="Q11" s="120"/>
    </row>
    <row r="12" spans="1:17" ht="10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ht="15.75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7" ht="5.25" customHeight="1">
      <c r="A14" s="120"/>
      <c r="B14" s="123"/>
      <c r="C14" s="123"/>
      <c r="D14" s="123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17" ht="15.75">
      <c r="A15" s="120"/>
      <c r="B15" s="245" t="s">
        <v>71</v>
      </c>
      <c r="C15" s="246"/>
      <c r="D15" s="246"/>
      <c r="E15" s="246"/>
      <c r="F15" s="246"/>
      <c r="G15" s="247"/>
      <c r="H15" s="244">
        <f>IF('Datos AT'!B17=1,'Datos AT'!E13,'Datos AT'!F13)</f>
        <v>27</v>
      </c>
      <c r="I15" s="244"/>
      <c r="J15" s="244"/>
      <c r="K15" s="120"/>
      <c r="L15" s="120"/>
      <c r="M15" s="120"/>
      <c r="N15" s="120"/>
      <c r="O15" s="120"/>
      <c r="P15" s="120"/>
      <c r="Q15" s="120"/>
    </row>
    <row r="16" spans="1:17" ht="15.75">
      <c r="A16" s="120"/>
      <c r="B16" s="123"/>
      <c r="C16" s="123"/>
      <c r="D16" s="123"/>
      <c r="E16" s="123"/>
      <c r="F16" s="123"/>
      <c r="G16" s="123"/>
      <c r="H16" s="123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15.75">
      <c r="A17" s="120"/>
      <c r="B17" s="123"/>
      <c r="C17" s="123"/>
      <c r="D17" s="123"/>
      <c r="E17" s="123"/>
      <c r="F17" s="123"/>
      <c r="G17" s="123"/>
      <c r="H17" s="123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3:8" ht="15.75">
      <c r="C18"/>
      <c r="D18"/>
      <c r="E18"/>
      <c r="F18"/>
      <c r="G18"/>
      <c r="H18"/>
    </row>
    <row r="19" spans="2:8" ht="15.75">
      <c r="B19"/>
      <c r="C19"/>
      <c r="D19"/>
      <c r="E19"/>
      <c r="F19"/>
      <c r="G19"/>
      <c r="H19"/>
    </row>
    <row r="20" spans="2:8" ht="15.75">
      <c r="B20"/>
      <c r="C20"/>
      <c r="D20"/>
      <c r="E20"/>
      <c r="F20"/>
      <c r="G20"/>
      <c r="H20"/>
    </row>
    <row r="21" spans="2:8" ht="15.75">
      <c r="B21"/>
      <c r="C21"/>
      <c r="D21"/>
      <c r="E21"/>
      <c r="F21"/>
      <c r="G21"/>
      <c r="H21"/>
    </row>
    <row r="22" spans="2:8" ht="15.75">
      <c r="B22"/>
      <c r="C22"/>
      <c r="D22"/>
      <c r="E22"/>
      <c r="F22"/>
      <c r="G22"/>
      <c r="H22"/>
    </row>
    <row r="23" spans="2:8" ht="15.75">
      <c r="B23"/>
      <c r="C23"/>
      <c r="D23"/>
      <c r="E23"/>
      <c r="F23"/>
      <c r="G23"/>
      <c r="H23"/>
    </row>
    <row r="24" spans="2:8" ht="15.75">
      <c r="B24"/>
      <c r="C24"/>
      <c r="D24"/>
      <c r="E24"/>
      <c r="F24"/>
      <c r="G24"/>
      <c r="H24"/>
    </row>
    <row r="25" spans="2:8" ht="15.75">
      <c r="B25"/>
      <c r="C25"/>
      <c r="D25"/>
      <c r="E25"/>
      <c r="F25"/>
      <c r="G25"/>
      <c r="H25"/>
    </row>
    <row r="26" spans="2:8" ht="15.75">
      <c r="B26"/>
      <c r="C26"/>
      <c r="D26"/>
      <c r="E26"/>
      <c r="F26"/>
      <c r="G26"/>
      <c r="H26"/>
    </row>
    <row r="27" spans="2:8" ht="15.75">
      <c r="B27"/>
      <c r="C27"/>
      <c r="D27"/>
      <c r="E27"/>
      <c r="F27"/>
      <c r="G27"/>
      <c r="H27"/>
    </row>
    <row r="28" spans="2:8" ht="15.75">
      <c r="B28"/>
      <c r="C28"/>
      <c r="D28"/>
      <c r="E28"/>
      <c r="F28"/>
      <c r="G28"/>
      <c r="H28"/>
    </row>
    <row r="29" spans="2:8" ht="15.75">
      <c r="B29"/>
      <c r="C29"/>
      <c r="D29"/>
      <c r="E29"/>
      <c r="F29"/>
      <c r="G29"/>
      <c r="H29"/>
    </row>
    <row r="30" spans="2:8" ht="15.75">
      <c r="B30"/>
      <c r="C30"/>
      <c r="D30"/>
      <c r="E30"/>
      <c r="F30"/>
      <c r="G30"/>
      <c r="H30"/>
    </row>
    <row r="31" spans="2:8" ht="15.75">
      <c r="B31"/>
      <c r="C31"/>
      <c r="D31"/>
      <c r="E31"/>
      <c r="F31"/>
      <c r="G31"/>
      <c r="H31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4" ht="15.75">
      <c r="B47" s="10"/>
      <c r="C47" s="10"/>
      <c r="D47" s="10"/>
    </row>
    <row r="48" spans="3:4" ht="15.75">
      <c r="C48" s="10"/>
      <c r="D48" s="10"/>
    </row>
    <row r="49" spans="1:14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4" ht="15.75">
      <c r="B58" s="10"/>
      <c r="C58" s="10"/>
      <c r="D58" s="10"/>
    </row>
    <row r="59" spans="2:4" ht="15.75">
      <c r="B59" s="10"/>
      <c r="C59" s="10"/>
      <c r="D59" s="10"/>
    </row>
    <row r="60" spans="2:4" ht="15.75">
      <c r="B60" s="10"/>
      <c r="C60" s="10"/>
      <c r="D60" s="10"/>
    </row>
    <row r="61" spans="2:4" ht="15.75">
      <c r="B61" s="10"/>
      <c r="C61" s="10"/>
      <c r="D61" s="10"/>
    </row>
    <row r="62" spans="2:4" ht="15.75">
      <c r="B62" s="10"/>
      <c r="C62" s="10"/>
      <c r="D62" s="10"/>
    </row>
    <row r="63" spans="2:4" ht="15.75">
      <c r="B63" s="10"/>
      <c r="C63" s="10"/>
      <c r="D63" s="10"/>
    </row>
    <row r="64" spans="2:4" ht="15.75">
      <c r="B64" s="10"/>
      <c r="C64" s="10"/>
      <c r="D64" s="10"/>
    </row>
    <row r="65" spans="2:4" ht="15.75">
      <c r="B65" s="10"/>
      <c r="C65" s="10"/>
      <c r="D65" s="10"/>
    </row>
    <row r="66" spans="2:4" ht="15.75">
      <c r="B66" s="10"/>
      <c r="C66" s="10"/>
      <c r="D66" s="10"/>
    </row>
    <row r="67" spans="2:4" ht="15.75">
      <c r="B67" s="10"/>
      <c r="C67" s="10"/>
      <c r="D67" s="10"/>
    </row>
    <row r="68" spans="2:4" ht="15.75">
      <c r="B68" s="10"/>
      <c r="C68" s="10"/>
      <c r="D68" s="10"/>
    </row>
    <row r="69" spans="2:4" ht="15.75">
      <c r="B69" s="10"/>
      <c r="C69" s="10"/>
      <c r="D69" s="10"/>
    </row>
    <row r="70" spans="2:4" ht="15.75">
      <c r="B70" s="10"/>
      <c r="C70" s="10"/>
      <c r="D70" s="10"/>
    </row>
    <row r="71" spans="2:4" ht="15.75">
      <c r="B71" s="10"/>
      <c r="C71" s="10"/>
      <c r="D71" s="10"/>
    </row>
    <row r="72" spans="2:4" ht="15.75">
      <c r="B72" s="10"/>
      <c r="C72" s="10"/>
      <c r="D72" s="10"/>
    </row>
    <row r="73" spans="2:4" ht="15.75">
      <c r="B73" s="10"/>
      <c r="C73" s="10"/>
      <c r="D73" s="10"/>
    </row>
    <row r="74" spans="2:4" ht="15.75">
      <c r="B74" s="10"/>
      <c r="C74" s="10"/>
      <c r="D74" s="10"/>
    </row>
    <row r="75" spans="2:4" ht="15.75">
      <c r="B75" s="10"/>
      <c r="C75" s="10"/>
      <c r="D75" s="10"/>
    </row>
    <row r="76" spans="2:4" ht="15.75">
      <c r="B76" s="10"/>
      <c r="C76" s="10"/>
      <c r="D76" s="10"/>
    </row>
    <row r="77" spans="2:4" ht="15.75">
      <c r="B77" s="10"/>
      <c r="C77" s="10"/>
      <c r="D77" s="10"/>
    </row>
    <row r="78" spans="2:4" ht="15.75">
      <c r="B78" s="10"/>
      <c r="C78" s="10"/>
      <c r="D78" s="10"/>
    </row>
    <row r="79" spans="2:4" ht="15.75">
      <c r="B79" s="10"/>
      <c r="C79" s="10"/>
      <c r="D79" s="10"/>
    </row>
    <row r="80" spans="2:4" ht="15.75">
      <c r="B80" s="10"/>
      <c r="C80" s="10"/>
      <c r="D80" s="10"/>
    </row>
    <row r="81" spans="2:4" ht="15.75">
      <c r="B81" s="10"/>
      <c r="C81" s="10"/>
      <c r="D81" s="10"/>
    </row>
    <row r="82" spans="2:4" ht="15.75">
      <c r="B82" s="10"/>
      <c r="C82" s="10"/>
      <c r="D82" s="10"/>
    </row>
    <row r="83" spans="2:4" ht="15.75">
      <c r="B83" s="10"/>
      <c r="C83" s="10"/>
      <c r="D83" s="10"/>
    </row>
    <row r="84" spans="2:4" ht="15.75">
      <c r="B84" s="10"/>
      <c r="C84" s="10"/>
      <c r="D84" s="10"/>
    </row>
    <row r="85" spans="2:4" ht="15.75">
      <c r="B85" s="10"/>
      <c r="C85" s="10"/>
      <c r="D85" s="10"/>
    </row>
    <row r="86" spans="2:4" ht="15.75">
      <c r="B86" s="10"/>
      <c r="C86" s="10"/>
      <c r="D86" s="10"/>
    </row>
    <row r="87" spans="2:4" ht="15.75">
      <c r="B87" s="10"/>
      <c r="C87" s="10"/>
      <c r="D87" s="10"/>
    </row>
    <row r="88" spans="2:4" ht="15.75">
      <c r="B88" s="10"/>
      <c r="C88" s="10"/>
      <c r="D88" s="10"/>
    </row>
    <row r="89" spans="2:4" ht="15.75">
      <c r="B89" s="10"/>
      <c r="C89" s="10"/>
      <c r="D89" s="10"/>
    </row>
    <row r="90" spans="2:4" ht="15.75">
      <c r="B90" s="10"/>
      <c r="C90" s="10"/>
      <c r="D90" s="10"/>
    </row>
  </sheetData>
  <sheetProtection password="CC11" sheet="1" objects="1" scenarios="1"/>
  <mergeCells count="10">
    <mergeCell ref="B2:O2"/>
    <mergeCell ref="H15:J15"/>
    <mergeCell ref="B15:G15"/>
    <mergeCell ref="F7:I7"/>
    <mergeCell ref="B11:E11"/>
    <mergeCell ref="F11:G11"/>
    <mergeCell ref="B5:F5"/>
    <mergeCell ref="B7:E7"/>
    <mergeCell ref="G5:M5"/>
    <mergeCell ref="B9:F9"/>
  </mergeCells>
  <printOptions/>
  <pageMargins left="0.75" right="0.75" top="1" bottom="1" header="0" footer="0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B2:F17"/>
  <sheetViews>
    <sheetView workbookViewId="0" topLeftCell="A1">
      <selection activeCell="D11" sqref="D11:F13"/>
    </sheetView>
  </sheetViews>
  <sheetFormatPr defaultColWidth="11.00390625" defaultRowHeight="12.75"/>
  <cols>
    <col min="4" max="4" width="15.25390625" style="0" customWidth="1"/>
  </cols>
  <sheetData>
    <row r="2" ht="12.75">
      <c r="B2" s="108"/>
    </row>
    <row r="3" spans="2:4" ht="12.75">
      <c r="B3" s="109" t="s">
        <v>120</v>
      </c>
      <c r="C3" s="114"/>
      <c r="D3" s="115" t="s">
        <v>123</v>
      </c>
    </row>
    <row r="4" spans="2:4" ht="12.75">
      <c r="B4" s="67" t="s">
        <v>121</v>
      </c>
      <c r="C4" s="116">
        <v>1</v>
      </c>
      <c r="D4" s="117">
        <v>0.068</v>
      </c>
    </row>
    <row r="5" spans="2:4" ht="12.75">
      <c r="B5" s="67" t="s">
        <v>32</v>
      </c>
      <c r="C5" s="116">
        <v>2</v>
      </c>
      <c r="D5" s="117">
        <v>0.07</v>
      </c>
    </row>
    <row r="6" spans="2:4" ht="12.75">
      <c r="B6" s="67" t="s">
        <v>33</v>
      </c>
      <c r="C6" s="116">
        <v>3</v>
      </c>
      <c r="D6" s="117">
        <v>0.225</v>
      </c>
    </row>
    <row r="7" spans="2:4" ht="13.5" thickBot="1">
      <c r="B7" s="67" t="s">
        <v>34</v>
      </c>
      <c r="C7" s="118">
        <v>4</v>
      </c>
      <c r="D7" s="119">
        <v>0.27</v>
      </c>
    </row>
    <row r="8" ht="12.75">
      <c r="B8" s="110" t="s">
        <v>122</v>
      </c>
    </row>
    <row r="9" ht="13.5" thickBot="1">
      <c r="B9" s="111">
        <v>4</v>
      </c>
    </row>
    <row r="11" spans="4:6" ht="12.75">
      <c r="D11" s="235" t="s">
        <v>104</v>
      </c>
      <c r="E11" s="235"/>
      <c r="F11" s="235"/>
    </row>
    <row r="12" spans="4:6" ht="31.5">
      <c r="D12" s="67" t="s">
        <v>105</v>
      </c>
      <c r="E12" s="69" t="s">
        <v>106</v>
      </c>
      <c r="F12" s="70" t="s">
        <v>107</v>
      </c>
    </row>
    <row r="13" spans="2:6" ht="15.75">
      <c r="B13" s="85" t="s">
        <v>124</v>
      </c>
      <c r="D13" s="67">
        <f>LOOKUP(B9,C4:C7,D4:D7)</f>
        <v>0.27</v>
      </c>
      <c r="E13" s="67">
        <f>D13*'Dosis embrión feto atiroideo'!F11</f>
        <v>27</v>
      </c>
      <c r="F13" s="68">
        <f>E13*37</f>
        <v>999</v>
      </c>
    </row>
    <row r="14" ht="12.75">
      <c r="B14" s="85" t="s">
        <v>5</v>
      </c>
    </row>
    <row r="15" ht="13.5" thickBot="1">
      <c r="B15" s="85" t="s">
        <v>4</v>
      </c>
    </row>
    <row r="16" ht="12.75">
      <c r="B16" s="112" t="s">
        <v>119</v>
      </c>
    </row>
    <row r="17" ht="13.5" thickBot="1">
      <c r="B17" s="113">
        <v>1</v>
      </c>
    </row>
  </sheetData>
  <mergeCells count="1">
    <mergeCell ref="D11:F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fpro@hcu-lblesa.es</Manager>
  <Company>Sº Física y Prot. Rad.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Dosis Pacientes MN</dc:title>
  <dc:subject>Dosis</dc:subject>
  <dc:creator>P. Ruiz, Mª A. Rivas</dc:creator>
  <cp:keywords/>
  <dc:description/>
  <cp:lastModifiedBy>HCUZ</cp:lastModifiedBy>
  <cp:lastPrinted>2004-04-27T10:09:17Z</cp:lastPrinted>
  <dcterms:created xsi:type="dcterms:W3CDTF">1999-10-18T06:43:05Z</dcterms:created>
  <dcterms:modified xsi:type="dcterms:W3CDTF">2007-02-28T13:03:06Z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